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015" activeTab="0"/>
  </bookViews>
  <sheets>
    <sheet name="INDICE" sheetId="1" r:id="rId1"/>
    <sheet name="CUADRO 1.1" sheetId="2" r:id="rId2"/>
    <sheet name="CUADRO 1,2" sheetId="3" r:id="rId3"/>
    <sheet name="CUADRO 1,3" sheetId="4" r:id="rId4"/>
    <sheet name="CUADRO 1,4" sheetId="5" r:id="rId5"/>
    <sheet name="CUADRO 1.5" sheetId="6" r:id="rId6"/>
    <sheet name="CUADRO 1.6" sheetId="7" r:id="rId7"/>
    <sheet name="CUADRO 1.6 B" sheetId="8" r:id="rId8"/>
    <sheet name="CUADRO 1,7" sheetId="9" r:id="rId9"/>
    <sheet name="CUADRO 1,8" sheetId="10" r:id="rId10"/>
    <sheet name="CUADRO 1.8 B" sheetId="11" r:id="rId11"/>
    <sheet name="CUADRO 1.8 C" sheetId="12" r:id="rId12"/>
    <sheet name="CUADRO 1,9" sheetId="13" r:id="rId13"/>
    <sheet name="CUADRO 1.9 B" sheetId="14" r:id="rId14"/>
    <sheet name="CUADRO 1.9C" sheetId="15" r:id="rId15"/>
    <sheet name="CUADRO 1.10" sheetId="16" r:id="rId16"/>
    <sheet name="CUADRO 1.11" sheetId="17" r:id="rId17"/>
    <sheet name="CUADRO 1.12" sheetId="18" r:id="rId18"/>
    <sheet name="CUADRO 1.13" sheetId="19" r:id="rId19"/>
  </sheets>
  <definedNames>
    <definedName name="_Regression_Int" localSheetId="1" hidden="1">1</definedName>
    <definedName name="A_impresión_IM" localSheetId="1">'CUADRO 1.1'!$A$12:$M$20</definedName>
    <definedName name="_xlnm.Print_Area" localSheetId="1">'CUADRO 1.1'!$A$1:$M$36</definedName>
    <definedName name="_xlnm.Print_Area" localSheetId="15">'CUADRO 1.10'!$A$3:$Q$54</definedName>
    <definedName name="_xlnm.Print_Area" localSheetId="16">'CUADRO 1.11'!$A$3:$Q$49</definedName>
    <definedName name="_xlnm.Print_Area" localSheetId="17">'CUADRO 1.12'!$A$3:$Q$20</definedName>
    <definedName name="_xlnm.Print_Area" localSheetId="18">'CUADRO 1.13'!$A$3:$Q$12</definedName>
    <definedName name="_xlnm.Print_Area" localSheetId="7">'CUADRO 1.6 B'!$A$3:$I$60</definedName>
    <definedName name="_xlnm.Print_Area" localSheetId="10">'CUADRO 1.8 B'!$A$3:$Q$40</definedName>
    <definedName name="_xlnm.Print_Area" localSheetId="11">'CUADRO 1.8 C'!$A$3:$Q$55</definedName>
    <definedName name="_xlnm.Print_Area" localSheetId="13">'CUADRO 1.9 B'!$A$3:$Q$41</definedName>
    <definedName name="_xlnm.Print_Area" localSheetId="14">'CUADRO 1.9C'!$A$3:$Q$48</definedName>
    <definedName name="PAX_NACIONAL" localSheetId="3">'CUADRO 1,3'!$A$5:$H$21</definedName>
    <definedName name="PAX_NACIONAL" localSheetId="4">'CUADRO 1,4'!$A$5:$N$32</definedName>
    <definedName name="PAX_NACIONAL" localSheetId="8">'CUADRO 1,7'!$A$5:$H$34</definedName>
    <definedName name="PAX_NACIONAL" localSheetId="9">'CUADRO 1,8'!$A$5:$H$57</definedName>
    <definedName name="PAX_NACIONAL" localSheetId="12">'CUADRO 1,9'!$A$5:$H$44</definedName>
    <definedName name="PAX_NACIONAL" localSheetId="15">'CUADRO 1.10'!$A$5:$N$53</definedName>
    <definedName name="PAX_NACIONAL" localSheetId="16">'CUADRO 1.11'!$A$5:$N$49</definedName>
    <definedName name="PAX_NACIONAL" localSheetId="17">'CUADRO 1.12'!$A$5:$N$19</definedName>
    <definedName name="PAX_NACIONAL" localSheetId="18">'CUADRO 1.13'!$A$5:$N$12</definedName>
    <definedName name="PAX_NACIONAL" localSheetId="5">'CUADRO 1.5'!$A$5:$N$33</definedName>
    <definedName name="PAX_NACIONAL" localSheetId="6">'CUADRO 1.6'!$A$5:$H$46</definedName>
    <definedName name="PAX_NACIONAL" localSheetId="7">'CUADRO 1.6 B'!$A$5:$H$59</definedName>
    <definedName name="PAX_NACIONAL" localSheetId="10">'CUADRO 1.8 B'!$A$5:$N$37</definedName>
    <definedName name="PAX_NACIONAL" localSheetId="11">'CUADRO 1.8 C'!$A$5:$N$52</definedName>
    <definedName name="PAX_NACIONAL" localSheetId="13">'CUADRO 1.9 B'!$A$5:$N$38</definedName>
    <definedName name="PAX_NACIONAL" localSheetId="14">'CUADRO 1.9C'!$A$5:$N$45</definedName>
    <definedName name="PAX_NACIONAL">'CUADRO 1,2'!$A$5:$H$13</definedName>
    <definedName name="_xlnm.Print_Titles" localSheetId="1">'CUADRO 1.1'!$4:$11</definedName>
    <definedName name="Títulos_a_imprimir_IM" localSheetId="1">'CUADRO 1.1'!$4:$11</definedName>
  </definedNames>
  <calcPr fullCalcOnLoad="1"/>
</workbook>
</file>

<file path=xl/sharedStrings.xml><?xml version="1.0" encoding="utf-8"?>
<sst xmlns="http://schemas.openxmlformats.org/spreadsheetml/2006/main" count="1043" uniqueCount="365">
  <si>
    <t>Ir al Indice</t>
  </si>
  <si>
    <t>Cuadro 1.1 Comportamiento del transporte aéreo regular - Pasajeros y carga</t>
  </si>
  <si>
    <t xml:space="preserve">   N A C I O N A L</t>
  </si>
  <si>
    <t>I N T E R N A C I O N A L</t>
  </si>
  <si>
    <t>TOTAL</t>
  </si>
  <si>
    <t>PERIODO</t>
  </si>
  <si>
    <t>Pasajeros</t>
  </si>
  <si>
    <t>Carga</t>
  </si>
  <si>
    <t>Correo</t>
  </si>
  <si>
    <t>Carga + Correo</t>
  </si>
  <si>
    <t xml:space="preserve"> </t>
  </si>
  <si>
    <t>Salidos</t>
  </si>
  <si>
    <t>Llegados</t>
  </si>
  <si>
    <t>Total</t>
  </si>
  <si>
    <t>Salida</t>
  </si>
  <si>
    <t>Llegada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</si>
  <si>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</si>
  <si>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</si>
  <si>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</si>
  <si>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</si>
  <si>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</si>
  <si>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</si>
  <si>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</si>
  <si>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</si>
  <si>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</si>
  <si>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</si>
  <si>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</si>
  <si>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</si>
  <si>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Información acumulada</t>
  </si>
  <si>
    <t>Ene- Feb 2009</t>
  </si>
  <si>
    <t>Ene- Feb 2010</t>
  </si>
  <si>
    <t>Variación Mensual %</t>
  </si>
  <si>
    <t>Feb 2010 - Feb 2009</t>
  </si>
  <si>
    <t>Variación Acumulada %</t>
  </si>
  <si>
    <t>Ene - Feb 2010 / Ene - Feb 2009</t>
  </si>
  <si>
    <t>Información provisional. Carga y Correo en Toneladas</t>
  </si>
  <si>
    <t>Fuente: Empresas Aéreas Archivo Origen-Destino</t>
  </si>
  <si>
    <t>Cuadro 1.2 Pasajeros nacionales por empresa</t>
  </si>
  <si>
    <t>EMPRESA</t>
  </si>
  <si>
    <t>Comparativo mensual</t>
  </si>
  <si>
    <t>Comparativo acumulado</t>
  </si>
  <si>
    <t>Febrero 2010</t>
  </si>
  <si>
    <t>% PART</t>
  </si>
  <si>
    <t>Febrero 2009</t>
  </si>
  <si>
    <t>% Var.</t>
  </si>
  <si>
    <t>Ene - Feb 2010</t>
  </si>
  <si>
    <t>Ene - Feb 2009</t>
  </si>
  <si>
    <t>Avianca</t>
  </si>
  <si>
    <t>Aires</t>
  </si>
  <si>
    <t>SAM</t>
  </si>
  <si>
    <t>Aerorepublica</t>
  </si>
  <si>
    <t>Satena</t>
  </si>
  <si>
    <t>Easy Fly</t>
  </si>
  <si>
    <t>Aer. Antioquia</t>
  </si>
  <si>
    <t>Información provisional. Fuente: Empresas Aéreas Archivo Origen-Destino.  *: Variación superior al 500%</t>
  </si>
  <si>
    <t>Cuadro 1.3 Carga nacional por empresa</t>
  </si>
  <si>
    <t>Aerosucre</t>
  </si>
  <si>
    <t>LAS</t>
  </si>
  <si>
    <t>Arkas</t>
  </si>
  <si>
    <t>Sadelca</t>
  </si>
  <si>
    <t>Selva</t>
  </si>
  <si>
    <t>Tampa</t>
  </si>
  <si>
    <t>Air Colombia</t>
  </si>
  <si>
    <t>Cosmos</t>
  </si>
  <si>
    <t>Saep</t>
  </si>
  <si>
    <t>Información provisional. Carga en toneladas</t>
  </si>
  <si>
    <t>Fuente: Empresas Aéreas</t>
  </si>
  <si>
    <t>Cuadro 1.4 Pasajeros internacionales por empresa</t>
  </si>
  <si>
    <t>Aerolínea</t>
  </si>
  <si>
    <t xml:space="preserve">Febrero 2009 </t>
  </si>
  <si>
    <t>Copa</t>
  </si>
  <si>
    <t>American</t>
  </si>
  <si>
    <t>Lan Peru</t>
  </si>
  <si>
    <t>Spirit Airlines</t>
  </si>
  <si>
    <t>Iberia</t>
  </si>
  <si>
    <t>Taca</t>
  </si>
  <si>
    <t>Continental</t>
  </si>
  <si>
    <t>Air France</t>
  </si>
  <si>
    <t>Delta</t>
  </si>
  <si>
    <t>Mexicana</t>
  </si>
  <si>
    <t>Jetblue</t>
  </si>
  <si>
    <t>VRG Lineas Aereas</t>
  </si>
  <si>
    <t>Lan Chile</t>
  </si>
  <si>
    <t>Air Canada</t>
  </si>
  <si>
    <t>Aerogal</t>
  </si>
  <si>
    <t>Lacsa</t>
  </si>
  <si>
    <t>Aerol. Argentinas</t>
  </si>
  <si>
    <t>Cubana</t>
  </si>
  <si>
    <t>Tame</t>
  </si>
  <si>
    <t>Dutch Antilles</t>
  </si>
  <si>
    <t>Air Comet</t>
  </si>
  <si>
    <t>Información provisional. *: Variación superior a 500%.</t>
  </si>
  <si>
    <t>Cuadro 1.5 Carga internacional por empresa</t>
  </si>
  <si>
    <t>Arrow</t>
  </si>
  <si>
    <t>Centurion</t>
  </si>
  <si>
    <t>Linea A. Carguera de Col</t>
  </si>
  <si>
    <t>Martinair</t>
  </si>
  <si>
    <t>Ups</t>
  </si>
  <si>
    <t>Mas Air</t>
  </si>
  <si>
    <t>Cargolux</t>
  </si>
  <si>
    <t>Absa</t>
  </si>
  <si>
    <t>Fedex</t>
  </si>
  <si>
    <t>Florida West</t>
  </si>
  <si>
    <t>Otras</t>
  </si>
  <si>
    <t xml:space="preserve">Información provisional. *: Variación superior a 500%.  </t>
  </si>
  <si>
    <t>Cuadro 1.6 Pasajeros nacionales por principales rutas</t>
  </si>
  <si>
    <t>RUTA</t>
  </si>
  <si>
    <t xml:space="preserve">TOTAL </t>
  </si>
  <si>
    <t>BOG-MDE-BOG</t>
  </si>
  <si>
    <t>BOG-CLO-BOG</t>
  </si>
  <si>
    <t>BOG-CTG-BOG</t>
  </si>
  <si>
    <t>BOG-BAQ-BOG</t>
  </si>
  <si>
    <t>BOG-BGA-BOG</t>
  </si>
  <si>
    <t>BOG-SMR-BOG</t>
  </si>
  <si>
    <t>BOG-CUC-BOG</t>
  </si>
  <si>
    <t>BOG-PEI-BOG</t>
  </si>
  <si>
    <t>BOG-ADZ-BOG</t>
  </si>
  <si>
    <t>BOG-MTR-BOG</t>
  </si>
  <si>
    <t>BOG-NVA-BOG</t>
  </si>
  <si>
    <t>BOG-MZL-BOG</t>
  </si>
  <si>
    <t>BOG-EOH-BOG</t>
  </si>
  <si>
    <t>CLO-MDE-CLO</t>
  </si>
  <si>
    <t>BOG-AXM-BOG</t>
  </si>
  <si>
    <t>BOG-EYP-BOG</t>
  </si>
  <si>
    <t>CTG-MDE-CTG</t>
  </si>
  <si>
    <t>APO-EOH-APO</t>
  </si>
  <si>
    <t>BOG-PSO-BOG</t>
  </si>
  <si>
    <t>EOH-UIB-EOH</t>
  </si>
  <si>
    <t>BOG-IBE-BOG</t>
  </si>
  <si>
    <t>BAQ-MDE-BAQ</t>
  </si>
  <si>
    <t>BOG-LET-BOG</t>
  </si>
  <si>
    <t>EOH-MTR-EOH</t>
  </si>
  <si>
    <t>BOG-VUP-BOG</t>
  </si>
  <si>
    <t>CLO-CTG-CLO</t>
  </si>
  <si>
    <t>BOG-PPN-BOG</t>
  </si>
  <si>
    <t>CLO-BAQ-CLO</t>
  </si>
  <si>
    <t>CUC-BGA-CUC</t>
  </si>
  <si>
    <t>ADZ-MDE-ADZ</t>
  </si>
  <si>
    <t>ADZ-CLO-ADZ</t>
  </si>
  <si>
    <t>BOG-AUC-BOG</t>
  </si>
  <si>
    <t>MDE-SMR-MDE</t>
  </si>
  <si>
    <t>EOH-PEI-EOH</t>
  </si>
  <si>
    <t>BOG-FLA-BOG</t>
  </si>
  <si>
    <t>CLO-PSO-CLO</t>
  </si>
  <si>
    <t>BOG-VVC-BOG</t>
  </si>
  <si>
    <t>CAQ-EOH-CAQ</t>
  </si>
  <si>
    <t>ADZ-PVA-ADZ</t>
  </si>
  <si>
    <t>OTRAS</t>
  </si>
  <si>
    <t>Información provisional . Fuente: Empresas Aéreas Archivo Origen-Destino</t>
  </si>
  <si>
    <t>Cuadro 1.6B Pasajeros nacionales - Rutas troncales por empresa</t>
  </si>
  <si>
    <t>RUTA - EMPRESA</t>
  </si>
  <si>
    <t>*</t>
  </si>
  <si>
    <t>OTRAS RUTAS</t>
  </si>
  <si>
    <t>Información provisional. Fuente empresas aéreas. *: Variación superior al 500%.</t>
  </si>
  <si>
    <t>Cuadro 1.7 Carga nacional por principales rutas</t>
  </si>
  <si>
    <t>Ene-Feb 2010</t>
  </si>
  <si>
    <t>Ene-Feb 2009</t>
  </si>
  <si>
    <t>BOG-MVP-BOG</t>
  </si>
  <si>
    <t>Información provisional. Fuente: Empresas Aéreas. *: Variación superior al 500%.</t>
  </si>
  <si>
    <t>Carga en toneladas.</t>
  </si>
  <si>
    <t>Cuadro 1.8 Pasajeros internacionales por principales rutas</t>
  </si>
  <si>
    <t>MERCADO - RUTA</t>
  </si>
  <si>
    <t>NORTE AMÉRICA</t>
  </si>
  <si>
    <t>BOG-MIA-BOG</t>
  </si>
  <si>
    <t>BOG-FLL-BOG</t>
  </si>
  <si>
    <t>MDE-MIA-MDE</t>
  </si>
  <si>
    <t>BOG-NYC-BOG</t>
  </si>
  <si>
    <t>CLO-MIA-CLO</t>
  </si>
  <si>
    <t>BOG-IAH-BOG</t>
  </si>
  <si>
    <t>BAQ-MIA-BAQ</t>
  </si>
  <si>
    <t>BOG-ORL-BOG</t>
  </si>
  <si>
    <t>CTG-FLL-CTG</t>
  </si>
  <si>
    <t>BOG-ATL-BOG</t>
  </si>
  <si>
    <t>BOG-YYZ-BOG</t>
  </si>
  <si>
    <t>SURAMERICA</t>
  </si>
  <si>
    <t>BOG-LIM-BOG</t>
  </si>
  <si>
    <t>BOG-UIO-BOG</t>
  </si>
  <si>
    <t>BOG-CCS-BOG</t>
  </si>
  <si>
    <t>BOG-SAO-BOG</t>
  </si>
  <si>
    <t>BOG-BUE-BOG</t>
  </si>
  <si>
    <t>BOG-SCL-BOG</t>
  </si>
  <si>
    <t>MDE-UIO-MDE</t>
  </si>
  <si>
    <t>MDE-LIM-MDE</t>
  </si>
  <si>
    <t>BOG-GYE-BOG</t>
  </si>
  <si>
    <t>MDE-CCS-MDE</t>
  </si>
  <si>
    <t>CLO-UIO-CLO</t>
  </si>
  <si>
    <t>EUROPA</t>
  </si>
  <si>
    <t>BOG-MAD-BOG</t>
  </si>
  <si>
    <t>BOG-CDG-BOG</t>
  </si>
  <si>
    <t>CLO-MAD-CLO</t>
  </si>
  <si>
    <t>BOG-BCN-BOG</t>
  </si>
  <si>
    <t>MDE-MAD-MDE</t>
  </si>
  <si>
    <t>CTG-MAD-CTG</t>
  </si>
  <si>
    <t>CTG-BCN-CTG</t>
  </si>
  <si>
    <t>CENTRO AMERICA</t>
  </si>
  <si>
    <t>BOG-PTY-BOG</t>
  </si>
  <si>
    <t>BOG-MEX-BOG</t>
  </si>
  <si>
    <t>MDE-PTY-MDE</t>
  </si>
  <si>
    <t>CLO-PTY-CLO</t>
  </si>
  <si>
    <t>BAQ-PTY-BAQ</t>
  </si>
  <si>
    <t>BOG-SJO-BOG</t>
  </si>
  <si>
    <t>BOG-SDQ-BOG</t>
  </si>
  <si>
    <t>ISLAS CARIBE</t>
  </si>
  <si>
    <t>BOG-HAV-BOG</t>
  </si>
  <si>
    <t>BOG-AUA-BOG</t>
  </si>
  <si>
    <t>BOG-CUR-BOG</t>
  </si>
  <si>
    <t>CLO-AUA-CLO</t>
  </si>
  <si>
    <t>MDE-AUA-MDE</t>
  </si>
  <si>
    <t>OTROS MERCADOS</t>
  </si>
  <si>
    <t>Información provisional. *: Variación superior a 500%. Fuente: Empresas Aéreas archivo Origen-Destino</t>
  </si>
  <si>
    <t>Cuadro 1.8B Pasajeros Internacionales por Continente y País</t>
  </si>
  <si>
    <t>Continente - País</t>
  </si>
  <si>
    <t>Enero - Febrero 2010</t>
  </si>
  <si>
    <t>Enero - Febrero 2009</t>
  </si>
  <si>
    <t>NORTEAMÉRICA</t>
  </si>
  <si>
    <t>ESTADOS UNIDOS</t>
  </si>
  <si>
    <t>CANADA</t>
  </si>
  <si>
    <t>PUERTO RICO</t>
  </si>
  <si>
    <t>PERU</t>
  </si>
  <si>
    <t>ECUADOR</t>
  </si>
  <si>
    <t>VENEZUELA</t>
  </si>
  <si>
    <t>BRASIL</t>
  </si>
  <si>
    <t>ARGENTINA</t>
  </si>
  <si>
    <t>CHILE</t>
  </si>
  <si>
    <t>OTROS</t>
  </si>
  <si>
    <t>ESPAÑA</t>
  </si>
  <si>
    <t>FRANCIA</t>
  </si>
  <si>
    <t>INGLATERRA</t>
  </si>
  <si>
    <t>CENTRO AMÉRICA</t>
  </si>
  <si>
    <t>PANAMA</t>
  </si>
  <si>
    <t>MEXICO</t>
  </si>
  <si>
    <t>COSTA RICA</t>
  </si>
  <si>
    <t>REPUBLICA DOMINICANA</t>
  </si>
  <si>
    <t>GUATEMALA</t>
  </si>
  <si>
    <t>EL SALVADOR</t>
  </si>
  <si>
    <t>ANTILLAS HOLANDESAS</t>
  </si>
  <si>
    <t>CUBA</t>
  </si>
  <si>
    <t>TRINIDAD Y TOBAGO</t>
  </si>
  <si>
    <t xml:space="preserve">Información provisional. *: Variación superior a 500%   </t>
  </si>
  <si>
    <t>Cuadro 1.8C Pasajeros Internacionales por Continente y Empresa</t>
  </si>
  <si>
    <t>Continente - Empresa</t>
  </si>
  <si>
    <t>Cuadro 1.9 Carga internacional por principales rutas</t>
  </si>
  <si>
    <t>Ene -Feb 2010</t>
  </si>
  <si>
    <t>BOG-CPQ-BOG</t>
  </si>
  <si>
    <t>BOG-AMS-BOG</t>
  </si>
  <si>
    <t>BOG-LUX-BOG</t>
  </si>
  <si>
    <t>Información provisional. Carga en toneladas. *: Variación superior a 500%.</t>
  </si>
  <si>
    <t>Cuadro 1.9B Carga Internacional por Continente y País</t>
  </si>
  <si>
    <t>HOLANDA</t>
  </si>
  <si>
    <t>LUXEMBURGO</t>
  </si>
  <si>
    <t>BARBADOS</t>
  </si>
  <si>
    <t>Información Provisional. *: Variación superior a 500%. Fuente: Empresas Aéreas. Carga en toneladas.</t>
  </si>
  <si>
    <t>Cuadro 1.9C Carga Internacional por Continente y Empresa</t>
  </si>
  <si>
    <t>Linea A. Carguera de Col.</t>
  </si>
  <si>
    <t>Cuadro 1.10 Pasajeros Nacionales por Aeropuerto</t>
  </si>
  <si>
    <t>AEROPUERTO</t>
  </si>
  <si>
    <t>BOGOTA</t>
  </si>
  <si>
    <t>RIONEGRO - ANTIOQUIA</t>
  </si>
  <si>
    <t>CALI</t>
  </si>
  <si>
    <t>CARTAGENA</t>
  </si>
  <si>
    <t>BARRANQUILLA</t>
  </si>
  <si>
    <t>BUCARAMANGA</t>
  </si>
  <si>
    <t>MEDELLIN</t>
  </si>
  <si>
    <t>SANTA MARTA</t>
  </si>
  <si>
    <t>CUCUTA</t>
  </si>
  <si>
    <t>SAN ANDRES - ISLA</t>
  </si>
  <si>
    <t>PEREIRA</t>
  </si>
  <si>
    <t>MONTERIA</t>
  </si>
  <si>
    <t>NEIVA</t>
  </si>
  <si>
    <t>MANIZALES</t>
  </si>
  <si>
    <t>ARMENIA</t>
  </si>
  <si>
    <t>PASTO</t>
  </si>
  <si>
    <t>QUIBDO</t>
  </si>
  <si>
    <t>EL YOPAL</t>
  </si>
  <si>
    <t>IBAGUE</t>
  </si>
  <si>
    <t>CAREPA</t>
  </si>
  <si>
    <t>LETICIA</t>
  </si>
  <si>
    <t>BARRANCABERMEJA</t>
  </si>
  <si>
    <t>VALLEDUPAR</t>
  </si>
  <si>
    <t>POPAYAN</t>
  </si>
  <si>
    <t>ARAUCA - MUNICIPIO</t>
  </si>
  <si>
    <t>VILLAVICENCIO</t>
  </si>
  <si>
    <t>FLORENCIA</t>
  </si>
  <si>
    <t>COROZAL</t>
  </si>
  <si>
    <t>RIOHACHA</t>
  </si>
  <si>
    <t>PUERTO ASIS</t>
  </si>
  <si>
    <t>TUMACO</t>
  </si>
  <si>
    <t>CAUCASIA</t>
  </si>
  <si>
    <t>PUERTO CARRENO</t>
  </si>
  <si>
    <t>GUAPI</t>
  </si>
  <si>
    <t>BAHIA SOLANO</t>
  </si>
  <si>
    <t>PUERTO INIRIDA</t>
  </si>
  <si>
    <t>PROVIDENCIA</t>
  </si>
  <si>
    <t>SAN JOSE DEL GUAVIARE</t>
  </si>
  <si>
    <t>VILLA GARZON</t>
  </si>
  <si>
    <t>EL BAGRE</t>
  </si>
  <si>
    <t>REMEDIOS</t>
  </si>
  <si>
    <t>MITU</t>
  </si>
  <si>
    <t>CARTAGO</t>
  </si>
  <si>
    <t>PUERTO LEGUIZAMO</t>
  </si>
  <si>
    <t>NUQUI</t>
  </si>
  <si>
    <t>Información provisional. Fuente: Empresas Aéreas Archivo Origen-Destino.</t>
  </si>
  <si>
    <t>No se incluyen pasajeros en tránsito ni pasajeros en conexión.</t>
  </si>
  <si>
    <t>Cuadro 1.11 Carga Nacional por Aeropuerto</t>
  </si>
  <si>
    <t>MELGAR</t>
  </si>
  <si>
    <t>LA MACARENA</t>
  </si>
  <si>
    <t>LA URIBE</t>
  </si>
  <si>
    <t>TARAIRA</t>
  </si>
  <si>
    <t>GUAINIA (BARRANCO MINAS)</t>
  </si>
  <si>
    <t>CARURU</t>
  </si>
  <si>
    <t>MIRAFLORES - GUAVIARE</t>
  </si>
  <si>
    <t>COVENAS</t>
  </si>
  <si>
    <t>LA PEDRERA</t>
  </si>
  <si>
    <t>No se incluye la carga en tránsito.</t>
  </si>
  <si>
    <r>
      <t xml:space="preserve">Información provisional. Carga en toneladas. Fuente: Empresas aéreas archivo origen-destino.  </t>
    </r>
    <r>
      <rPr>
        <sz val="12"/>
        <rFont val="Century Gothic"/>
        <family val="2"/>
      </rPr>
      <t>*</t>
    </r>
    <r>
      <rPr>
        <sz val="10"/>
        <rFont val="Century Gothic"/>
        <family val="2"/>
      </rPr>
      <t>: Variación superior al 500%</t>
    </r>
  </si>
  <si>
    <t>Cuadro 1.12 Pasajeros Internacionales por Aeropuerto</t>
  </si>
  <si>
    <t>Cuadro 1.13 Carga Internacional por Aeropuerto</t>
  </si>
  <si>
    <t>Información provisional. Fuente: Empresas Aéreas Archivo Origen-Destino. Carga en toneladas.</t>
  </si>
  <si>
    <t>Nota: No incluye la carga en tránsito.</t>
  </si>
  <si>
    <t>Aeronáutica Civil de Colombia</t>
  </si>
  <si>
    <t>Oficina de Transporte Aéreo</t>
  </si>
  <si>
    <t>Grupo de Estudios Sectoriales</t>
  </si>
  <si>
    <t>Operación regular</t>
  </si>
  <si>
    <t>Indice Cuadros Anexos</t>
  </si>
  <si>
    <t xml:space="preserve">Cuadro 1.1 </t>
  </si>
  <si>
    <t>Comportamiento del Transporte aéreo regular - Pasajeros y Carga</t>
  </si>
  <si>
    <t xml:space="preserve">Cuadro 1.2 </t>
  </si>
  <si>
    <t>Pasajeros Nacionales por empresa</t>
  </si>
  <si>
    <t>Cuadro 1.3</t>
  </si>
  <si>
    <t>Carga nacional por empresa</t>
  </si>
  <si>
    <t>Cuadro 1.4</t>
  </si>
  <si>
    <t>Pasajeros Internacionales por empresa</t>
  </si>
  <si>
    <t>Cuadro 1.5</t>
  </si>
  <si>
    <t>Carga internacional por empresa</t>
  </si>
  <si>
    <t>Cuadro 1.6</t>
  </si>
  <si>
    <t>Pasajeros Nacionales por principales rutas</t>
  </si>
  <si>
    <t>Cuadro 1.6B</t>
  </si>
  <si>
    <t>Pasajeros Rutas troncales por empresa</t>
  </si>
  <si>
    <t xml:space="preserve">Cuadro 1.7 </t>
  </si>
  <si>
    <t>Carga nacional por principales rutas</t>
  </si>
  <si>
    <t>Cuadro 1.8</t>
  </si>
  <si>
    <t>Pasajeros internacionales por principales rutas</t>
  </si>
  <si>
    <t>Cuadro 1.8B</t>
  </si>
  <si>
    <t>Pasajeros internacionales Continente - País</t>
  </si>
  <si>
    <t>Cuadro 1.8C</t>
  </si>
  <si>
    <t>Pasajeros internacionales Continente – Empresa</t>
  </si>
  <si>
    <t>Cuadro 1.9</t>
  </si>
  <si>
    <t>Carga internacional por principales rutas</t>
  </si>
  <si>
    <t>Cuadro 1.9B</t>
  </si>
  <si>
    <t>Carga internacional por Continente – País</t>
  </si>
  <si>
    <t>Cuadro 1.9C</t>
  </si>
  <si>
    <t>Carga internacional por Continente – Empresa</t>
  </si>
  <si>
    <t>Cuadro 1.10</t>
  </si>
  <si>
    <t>Pasajeros nacionales por aeropuerto</t>
  </si>
  <si>
    <t>Cuadro 1.11</t>
  </si>
  <si>
    <t>Carga nacional por aeropuerto</t>
  </si>
  <si>
    <t>Cuadro 1.12</t>
  </si>
  <si>
    <t>Pasajeros internacionales por aeropuerto</t>
  </si>
  <si>
    <t>Cuadro 1.13</t>
  </si>
  <si>
    <t>Carga internacional por aeropuerto</t>
  </si>
  <si>
    <t>Edición</t>
  </si>
  <si>
    <t>Juan Carlos Torres Camargo</t>
  </si>
  <si>
    <t>Estadístico Grupo de Estudios Sectoriales</t>
  </si>
  <si>
    <t>juan.torres@aerocivil.gov.co</t>
  </si>
  <si>
    <t>Boletín Origen-Destino Febrero 2010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</si>
</sst>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[$-C0A]dddd\,\ dd&quot; de &quot;mmmm&quot; de &quot;yyyy"/>
    <numFmt numFmtId="197" formatCode="[$-C0A]mmmm\-yy;@"/>
    <numFmt numFmtId="198" formatCode="0.0%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mmmm\-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Univers"/>
      <family val="2"/>
    </font>
    <font>
      <sz val="10"/>
      <name val="Century Gothic"/>
      <family val="2"/>
    </font>
    <font>
      <b/>
      <u val="single"/>
      <sz val="16"/>
      <name val="Arial"/>
      <family val="2"/>
    </font>
    <font>
      <b/>
      <sz val="15"/>
      <name val="Century Gothic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2"/>
      <name val="Courier"/>
      <family val="0"/>
    </font>
    <font>
      <b/>
      <sz val="10"/>
      <color indexed="12"/>
      <name val="Century Gothic"/>
      <family val="2"/>
    </font>
    <font>
      <sz val="10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9"/>
      <name val="Century Gothic"/>
      <family val="2"/>
    </font>
    <font>
      <sz val="10"/>
      <name val="MS Sans Serif"/>
      <family val="0"/>
    </font>
    <font>
      <b/>
      <u val="single"/>
      <sz val="14"/>
      <color indexed="12"/>
      <name val="Arial"/>
      <family val="2"/>
    </font>
    <font>
      <sz val="8"/>
      <name val="Century Gothic"/>
      <family val="2"/>
    </font>
    <font>
      <b/>
      <sz val="11"/>
      <color indexed="12"/>
      <name val="Century Gothic"/>
      <family val="2"/>
    </font>
    <font>
      <sz val="12"/>
      <color indexed="12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sz val="8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18"/>
      <name val="Arial"/>
      <family val="2"/>
    </font>
    <font>
      <u val="single"/>
      <sz val="10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 style="thick"/>
      <top style="medium"/>
      <bottom style="thick"/>
    </border>
    <border>
      <left style="thick"/>
      <right style="medium"/>
      <top style="thick"/>
      <bottom style="double"/>
    </border>
    <border>
      <left style="medium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7" borderId="0" applyNumberFormat="0" applyBorder="0" applyAlignment="0" applyProtection="0"/>
    <xf numFmtId="37" fontId="13" fillId="0" borderId="0">
      <alignment/>
      <protection/>
    </xf>
    <xf numFmtId="37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054">
    <xf numFmtId="0" fontId="0" fillId="0" borderId="0" xfId="0" applyAlignment="1">
      <alignment/>
    </xf>
    <xf numFmtId="37" fontId="22" fillId="0" borderId="0" xfId="63" applyFont="1">
      <alignment/>
      <protection/>
    </xf>
    <xf numFmtId="37" fontId="25" fillId="7" borderId="10" xfId="63" applyFont="1" applyFill="1" applyBorder="1" applyAlignment="1">
      <alignment vertical="center"/>
      <protection/>
    </xf>
    <xf numFmtId="37" fontId="25" fillId="7" borderId="11" xfId="63" applyFont="1" applyFill="1" applyBorder="1" applyAlignment="1">
      <alignment vertical="center"/>
      <protection/>
    </xf>
    <xf numFmtId="37" fontId="22" fillId="7" borderId="11" xfId="63" applyFont="1" applyFill="1" applyBorder="1">
      <alignment/>
      <protection/>
    </xf>
    <xf numFmtId="37" fontId="22" fillId="7" borderId="12" xfId="63" applyFont="1" applyFill="1" applyBorder="1">
      <alignment/>
      <protection/>
    </xf>
    <xf numFmtId="37" fontId="26" fillId="7" borderId="13" xfId="63" applyFont="1" applyFill="1" applyBorder="1">
      <alignment/>
      <protection/>
    </xf>
    <xf numFmtId="37" fontId="26" fillId="7" borderId="14" xfId="63" applyFont="1" applyFill="1" applyBorder="1">
      <alignment/>
      <protection/>
    </xf>
    <xf numFmtId="37" fontId="26" fillId="7" borderId="15" xfId="63" applyFont="1" applyFill="1" applyBorder="1">
      <alignment/>
      <protection/>
    </xf>
    <xf numFmtId="37" fontId="26" fillId="7" borderId="16" xfId="63" applyFont="1" applyFill="1" applyBorder="1">
      <alignment/>
      <protection/>
    </xf>
    <xf numFmtId="37" fontId="22" fillId="7" borderId="0" xfId="63" applyFont="1" applyFill="1" applyBorder="1">
      <alignment/>
      <protection/>
    </xf>
    <xf numFmtId="37" fontId="22" fillId="7" borderId="16" xfId="63" applyFont="1" applyFill="1" applyBorder="1">
      <alignment/>
      <protection/>
    </xf>
    <xf numFmtId="37" fontId="25" fillId="7" borderId="17" xfId="63" applyFont="1" applyFill="1" applyBorder="1" applyAlignment="1" applyProtection="1">
      <alignment horizontal="centerContinuous" vertical="center"/>
      <protection/>
    </xf>
    <xf numFmtId="37" fontId="27" fillId="7" borderId="17" xfId="63" applyFont="1" applyFill="1" applyBorder="1" applyAlignment="1">
      <alignment horizontal="centerContinuous" vertical="center"/>
      <protection/>
    </xf>
    <xf numFmtId="37" fontId="27" fillId="7" borderId="18" xfId="63" applyFont="1" applyFill="1" applyBorder="1" applyAlignment="1">
      <alignment horizontal="centerContinuous" vertical="center"/>
      <protection/>
    </xf>
    <xf numFmtId="37" fontId="27" fillId="7" borderId="19" xfId="63" applyFont="1" applyFill="1" applyBorder="1" applyAlignment="1" applyProtection="1">
      <alignment horizontal="fill"/>
      <protection/>
    </xf>
    <xf numFmtId="37" fontId="27" fillId="7" borderId="20" xfId="63" applyFont="1" applyFill="1" applyBorder="1" applyAlignment="1" applyProtection="1">
      <alignment horizontal="fill"/>
      <protection/>
    </xf>
    <xf numFmtId="37" fontId="27" fillId="7" borderId="21" xfId="63" applyFont="1" applyFill="1" applyBorder="1" applyAlignment="1" applyProtection="1">
      <alignment horizontal="fill"/>
      <protection/>
    </xf>
    <xf numFmtId="37" fontId="27" fillId="7" borderId="22" xfId="63" applyFont="1" applyFill="1" applyBorder="1" applyAlignment="1" applyProtection="1">
      <alignment horizontal="fill"/>
      <protection/>
    </xf>
    <xf numFmtId="37" fontId="26" fillId="7" borderId="10" xfId="63" applyFont="1" applyFill="1" applyBorder="1" applyAlignment="1" applyProtection="1">
      <alignment horizontal="centerContinuous"/>
      <protection/>
    </xf>
    <xf numFmtId="37" fontId="26" fillId="7" borderId="12" xfId="63" applyFont="1" applyFill="1" applyBorder="1" applyAlignment="1">
      <alignment horizontal="centerContinuous"/>
      <protection/>
    </xf>
    <xf numFmtId="37" fontId="27" fillId="7" borderId="23" xfId="63" applyFont="1" applyFill="1" applyBorder="1" applyAlignment="1" applyProtection="1">
      <alignment horizontal="center"/>
      <protection/>
    </xf>
    <xf numFmtId="37" fontId="27" fillId="7" borderId="24" xfId="63" applyFont="1" applyFill="1" applyBorder="1" applyAlignment="1" applyProtection="1">
      <alignment horizontal="center"/>
      <protection/>
    </xf>
    <xf numFmtId="37" fontId="27" fillId="7" borderId="25" xfId="63" applyFont="1" applyFill="1" applyBorder="1" applyAlignment="1" applyProtection="1">
      <alignment horizontal="center"/>
      <protection/>
    </xf>
    <xf numFmtId="37" fontId="27" fillId="7" borderId="26" xfId="63" applyFont="1" applyFill="1" applyBorder="1" applyAlignment="1" applyProtection="1">
      <alignment horizontal="center"/>
      <protection/>
    </xf>
    <xf numFmtId="37" fontId="31" fillId="0" borderId="0" xfId="63" applyFont="1" applyFill="1" applyBorder="1" applyAlignment="1" applyProtection="1">
      <alignment horizontal="left"/>
      <protection/>
    </xf>
    <xf numFmtId="3" fontId="22" fillId="0" borderId="27" xfId="63" applyNumberFormat="1" applyFont="1" applyFill="1" applyBorder="1" applyAlignment="1">
      <alignment horizontal="right"/>
      <protection/>
    </xf>
    <xf numFmtId="3" fontId="22" fillId="0" borderId="18" xfId="63" applyNumberFormat="1" applyFont="1" applyFill="1" applyBorder="1">
      <alignment/>
      <protection/>
    </xf>
    <xf numFmtId="3" fontId="22" fillId="0" borderId="28" xfId="63" applyNumberFormat="1" applyFont="1" applyFill="1" applyBorder="1">
      <alignment/>
      <protection/>
    </xf>
    <xf numFmtId="3" fontId="22" fillId="0" borderId="29" xfId="63" applyNumberFormat="1" applyFont="1" applyFill="1" applyBorder="1">
      <alignment/>
      <protection/>
    </xf>
    <xf numFmtId="3" fontId="22" fillId="0" borderId="30" xfId="63" applyNumberFormat="1" applyFont="1" applyFill="1" applyBorder="1" applyAlignment="1">
      <alignment horizontal="right"/>
      <protection/>
    </xf>
    <xf numFmtId="3" fontId="22" fillId="0" borderId="31" xfId="63" applyNumberFormat="1" applyFont="1" applyFill="1" applyBorder="1" applyAlignment="1">
      <alignment horizontal="right"/>
      <protection/>
    </xf>
    <xf numFmtId="37" fontId="22" fillId="0" borderId="32" xfId="63" applyFont="1" applyFill="1" applyBorder="1" applyProtection="1">
      <alignment/>
      <protection/>
    </xf>
    <xf numFmtId="37" fontId="22" fillId="0" borderId="18" xfId="63" applyFont="1" applyFill="1" applyBorder="1" applyAlignment="1" applyProtection="1">
      <alignment horizontal="right"/>
      <protection/>
    </xf>
    <xf numFmtId="37" fontId="22" fillId="0" borderId="31" xfId="63" applyFont="1" applyFill="1" applyBorder="1" applyAlignment="1" applyProtection="1">
      <alignment horizontal="right"/>
      <protection/>
    </xf>
    <xf numFmtId="37" fontId="22" fillId="0" borderId="31" xfId="63" applyFont="1" applyFill="1" applyBorder="1" applyProtection="1">
      <alignment/>
      <protection/>
    </xf>
    <xf numFmtId="37" fontId="22" fillId="0" borderId="17" xfId="63" applyFont="1" applyFill="1" applyBorder="1" applyProtection="1">
      <alignment/>
      <protection/>
    </xf>
    <xf numFmtId="37" fontId="22" fillId="0" borderId="28" xfId="63" applyFont="1" applyBorder="1">
      <alignment/>
      <protection/>
    </xf>
    <xf numFmtId="37" fontId="22" fillId="5" borderId="33" xfId="63" applyFont="1" applyFill="1" applyBorder="1">
      <alignment/>
      <protection/>
    </xf>
    <xf numFmtId="37" fontId="22" fillId="5" borderId="34" xfId="63" applyFont="1" applyFill="1" applyBorder="1">
      <alignment/>
      <protection/>
    </xf>
    <xf numFmtId="37" fontId="22" fillId="0" borderId="0" xfId="63" applyFont="1">
      <alignment/>
      <protection/>
    </xf>
    <xf numFmtId="37" fontId="33" fillId="0" borderId="0" xfId="63" applyFont="1" applyFill="1" applyBorder="1" applyAlignment="1" applyProtection="1">
      <alignment horizontal="left"/>
      <protection/>
    </xf>
    <xf numFmtId="3" fontId="34" fillId="0" borderId="35" xfId="63" applyNumberFormat="1" applyFont="1" applyFill="1" applyBorder="1" applyAlignment="1">
      <alignment horizontal="right"/>
      <protection/>
    </xf>
    <xf numFmtId="3" fontId="34" fillId="0" borderId="36" xfId="63" applyNumberFormat="1" applyFont="1" applyFill="1" applyBorder="1">
      <alignment/>
      <protection/>
    </xf>
    <xf numFmtId="3" fontId="34" fillId="0" borderId="37" xfId="63" applyNumberFormat="1" applyFont="1" applyFill="1" applyBorder="1">
      <alignment/>
      <protection/>
    </xf>
    <xf numFmtId="3" fontId="34" fillId="0" borderId="38" xfId="63" applyNumberFormat="1" applyFont="1" applyFill="1" applyBorder="1">
      <alignment/>
      <protection/>
    </xf>
    <xf numFmtId="3" fontId="34" fillId="0" borderId="39" xfId="63" applyNumberFormat="1" applyFont="1" applyFill="1" applyBorder="1" applyAlignment="1">
      <alignment horizontal="right"/>
      <protection/>
    </xf>
    <xf numFmtId="3" fontId="34" fillId="0" borderId="40" xfId="63" applyNumberFormat="1" applyFont="1" applyFill="1" applyBorder="1" applyAlignment="1">
      <alignment horizontal="right"/>
      <protection/>
    </xf>
    <xf numFmtId="37" fontId="34" fillId="0" borderId="41" xfId="63" applyFont="1" applyFill="1" applyBorder="1" applyProtection="1">
      <alignment/>
      <protection/>
    </xf>
    <xf numFmtId="37" fontId="34" fillId="0" borderId="36" xfId="63" applyFont="1" applyFill="1" applyBorder="1" applyAlignment="1" applyProtection="1">
      <alignment horizontal="right"/>
      <protection/>
    </xf>
    <xf numFmtId="37" fontId="34" fillId="0" borderId="40" xfId="63" applyFont="1" applyFill="1" applyBorder="1" applyAlignment="1" applyProtection="1">
      <alignment horizontal="right"/>
      <protection/>
    </xf>
    <xf numFmtId="37" fontId="34" fillId="0" borderId="40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right"/>
      <protection/>
    </xf>
    <xf numFmtId="37" fontId="34" fillId="0" borderId="37" xfId="63" applyFont="1" applyBorder="1">
      <alignment/>
      <protection/>
    </xf>
    <xf numFmtId="37" fontId="34" fillId="5" borderId="15" xfId="63" applyFont="1" applyFill="1" applyBorder="1">
      <alignment/>
      <protection/>
    </xf>
    <xf numFmtId="37" fontId="34" fillId="5" borderId="42" xfId="63" applyFont="1" applyFill="1" applyBorder="1">
      <alignment/>
      <protection/>
    </xf>
    <xf numFmtId="37" fontId="33" fillId="0" borderId="0" xfId="63" applyFont="1">
      <alignment/>
      <protection/>
    </xf>
    <xf numFmtId="37" fontId="31" fillId="0" borderId="0" xfId="63" applyFont="1" applyFill="1" applyBorder="1" applyAlignment="1" applyProtection="1">
      <alignment horizontal="left"/>
      <protection/>
    </xf>
    <xf numFmtId="3" fontId="22" fillId="0" borderId="35" xfId="63" applyNumberFormat="1" applyFont="1" applyFill="1" applyBorder="1" applyAlignment="1">
      <alignment horizontal="right"/>
      <protection/>
    </xf>
    <xf numFmtId="3" fontId="22" fillId="0" borderId="36" xfId="63" applyNumberFormat="1" applyFont="1" applyFill="1" applyBorder="1">
      <alignment/>
      <protection/>
    </xf>
    <xf numFmtId="3" fontId="22" fillId="0" borderId="37" xfId="63" applyNumberFormat="1" applyFont="1" applyFill="1" applyBorder="1">
      <alignment/>
      <protection/>
    </xf>
    <xf numFmtId="3" fontId="22" fillId="0" borderId="38" xfId="63" applyNumberFormat="1" applyFont="1" applyFill="1" applyBorder="1">
      <alignment/>
      <protection/>
    </xf>
    <xf numFmtId="3" fontId="22" fillId="0" borderId="39" xfId="63" applyNumberFormat="1" applyFont="1" applyFill="1" applyBorder="1" applyAlignment="1">
      <alignment horizontal="right"/>
      <protection/>
    </xf>
    <xf numFmtId="3" fontId="22" fillId="0" borderId="40" xfId="63" applyNumberFormat="1" applyFont="1" applyFill="1" applyBorder="1" applyAlignment="1">
      <alignment horizontal="right"/>
      <protection/>
    </xf>
    <xf numFmtId="37" fontId="22" fillId="0" borderId="41" xfId="63" applyFont="1" applyFill="1" applyBorder="1" applyProtection="1">
      <alignment/>
      <protection/>
    </xf>
    <xf numFmtId="37" fontId="22" fillId="0" borderId="36" xfId="63" applyFont="1" applyFill="1" applyBorder="1" applyProtection="1">
      <alignment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40" xfId="63" applyFont="1" applyFill="1" applyBorder="1" applyProtection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0" borderId="37" xfId="63" applyFont="1" applyBorder="1">
      <alignment/>
      <protection/>
    </xf>
    <xf numFmtId="37" fontId="22" fillId="5" borderId="15" xfId="63" applyFont="1" applyFill="1" applyBorder="1">
      <alignment/>
      <protection/>
    </xf>
    <xf numFmtId="37" fontId="22" fillId="5" borderId="42" xfId="63" applyFont="1" applyFill="1" applyBorder="1">
      <alignment/>
      <protection/>
    </xf>
    <xf numFmtId="37" fontId="22" fillId="0" borderId="36" xfId="63" applyFont="1" applyFill="1" applyBorder="1" applyAlignment="1" applyProtection="1">
      <alignment horizontal="right"/>
      <protection/>
    </xf>
    <xf numFmtId="37" fontId="29" fillId="0" borderId="0" xfId="63" applyFont="1">
      <alignment/>
      <protection/>
    </xf>
    <xf numFmtId="37" fontId="31" fillId="0" borderId="0" xfId="63" applyFont="1">
      <alignment/>
      <protection/>
    </xf>
    <xf numFmtId="37" fontId="34" fillId="0" borderId="0" xfId="63" applyFont="1">
      <alignment/>
      <protection/>
    </xf>
    <xf numFmtId="37" fontId="29" fillId="0" borderId="43" xfId="63" applyFont="1" applyFill="1" applyBorder="1" applyAlignment="1">
      <alignment vertical="center"/>
      <protection/>
    </xf>
    <xf numFmtId="37" fontId="31" fillId="0" borderId="44" xfId="63" applyFont="1" applyFill="1" applyBorder="1" applyAlignment="1" applyProtection="1">
      <alignment horizontal="left"/>
      <protection/>
    </xf>
    <xf numFmtId="3" fontId="22" fillId="0" borderId="45" xfId="63" applyNumberFormat="1" applyFont="1" applyFill="1" applyBorder="1" applyAlignment="1">
      <alignment horizontal="right"/>
      <protection/>
    </xf>
    <xf numFmtId="3" fontId="22" fillId="0" borderId="22" xfId="63" applyNumberFormat="1" applyFont="1" applyFill="1" applyBorder="1">
      <alignment/>
      <protection/>
    </xf>
    <xf numFmtId="3" fontId="22" fillId="0" borderId="46" xfId="63" applyNumberFormat="1" applyFont="1" applyFill="1" applyBorder="1">
      <alignment/>
      <protection/>
    </xf>
    <xf numFmtId="3" fontId="22" fillId="0" borderId="47" xfId="63" applyNumberFormat="1" applyFont="1" applyFill="1" applyBorder="1">
      <alignment/>
      <protection/>
    </xf>
    <xf numFmtId="37" fontId="22" fillId="0" borderId="19" xfId="63" applyFont="1" applyFill="1" applyBorder="1" applyAlignment="1" applyProtection="1">
      <alignment horizontal="right"/>
      <protection/>
    </xf>
    <xf numFmtId="37" fontId="22" fillId="0" borderId="20" xfId="63" applyFont="1" applyFill="1" applyBorder="1" applyAlignment="1" applyProtection="1">
      <alignment horizontal="right"/>
      <protection/>
    </xf>
    <xf numFmtId="37" fontId="22" fillId="0" borderId="21" xfId="63" applyFont="1" applyFill="1" applyBorder="1" applyProtection="1">
      <alignment/>
      <protection/>
    </xf>
    <xf numFmtId="37" fontId="22" fillId="0" borderId="22" xfId="63" applyFont="1" applyFill="1" applyBorder="1" applyAlignment="1" applyProtection="1">
      <alignment horizontal="right"/>
      <protection/>
    </xf>
    <xf numFmtId="37" fontId="22" fillId="0" borderId="20" xfId="63" applyFont="1" applyFill="1" applyBorder="1" applyProtection="1">
      <alignment/>
      <protection/>
    </xf>
    <xf numFmtId="37" fontId="22" fillId="0" borderId="44" xfId="63" applyFont="1" applyFill="1" applyBorder="1" applyAlignment="1" applyProtection="1">
      <alignment horizontal="right"/>
      <protection/>
    </xf>
    <xf numFmtId="37" fontId="22" fillId="0" borderId="46" xfId="63" applyFont="1" applyBorder="1">
      <alignment/>
      <protection/>
    </xf>
    <xf numFmtId="37" fontId="22" fillId="5" borderId="48" xfId="63" applyFont="1" applyFill="1" applyBorder="1">
      <alignment/>
      <protection/>
    </xf>
    <xf numFmtId="37" fontId="22" fillId="5" borderId="49" xfId="63" applyFont="1" applyFill="1" applyBorder="1">
      <alignment/>
      <protection/>
    </xf>
    <xf numFmtId="37" fontId="28" fillId="0" borderId="15" xfId="63" applyFont="1" applyFill="1" applyBorder="1" applyAlignment="1" applyProtection="1">
      <alignment vertical="center"/>
      <protection/>
    </xf>
    <xf numFmtId="3" fontId="22" fillId="0" borderId="35" xfId="63" applyNumberFormat="1" applyFont="1" applyFill="1" applyBorder="1" applyAlignment="1">
      <alignment horizontal="right"/>
      <protection/>
    </xf>
    <xf numFmtId="3" fontId="22" fillId="0" borderId="36" xfId="63" applyNumberFormat="1" applyFont="1" applyFill="1" applyBorder="1">
      <alignment/>
      <protection/>
    </xf>
    <xf numFmtId="3" fontId="22" fillId="0" borderId="37" xfId="63" applyNumberFormat="1" applyFont="1" applyFill="1" applyBorder="1">
      <alignment/>
      <protection/>
    </xf>
    <xf numFmtId="3" fontId="22" fillId="0" borderId="38" xfId="63" applyNumberFormat="1" applyFont="1" applyFill="1" applyBorder="1">
      <alignment/>
      <protection/>
    </xf>
    <xf numFmtId="3" fontId="22" fillId="0" borderId="15" xfId="63" applyNumberFormat="1" applyFont="1" applyFill="1" applyBorder="1">
      <alignment/>
      <protection/>
    </xf>
    <xf numFmtId="3" fontId="22" fillId="0" borderId="40" xfId="63" applyNumberFormat="1" applyFont="1" applyFill="1" applyBorder="1" applyAlignment="1">
      <alignment horizontal="right"/>
      <protection/>
    </xf>
    <xf numFmtId="37" fontId="22" fillId="0" borderId="41" xfId="63" applyFont="1" applyFill="1" applyBorder="1" applyProtection="1">
      <alignment/>
      <protection/>
    </xf>
    <xf numFmtId="37" fontId="22" fillId="0" borderId="36" xfId="63" applyFont="1" applyFill="1" applyBorder="1" applyAlignment="1" applyProtection="1">
      <alignment horizontal="right"/>
      <protection/>
    </xf>
    <xf numFmtId="37" fontId="22" fillId="0" borderId="40" xfId="63" applyFont="1" applyFill="1" applyBorder="1" applyAlignment="1" applyProtection="1">
      <alignment horizontal="right"/>
      <protection/>
    </xf>
    <xf numFmtId="37" fontId="22" fillId="0" borderId="40" xfId="63" applyFont="1" applyFill="1" applyBorder="1" applyProtection="1">
      <alignment/>
      <protection/>
    </xf>
    <xf numFmtId="37" fontId="22" fillId="0" borderId="0" xfId="63" applyFont="1" applyFill="1" applyBorder="1" applyAlignment="1" applyProtection="1">
      <alignment horizontal="right"/>
      <protection/>
    </xf>
    <xf numFmtId="37" fontId="22" fillId="0" borderId="37" xfId="63" applyFont="1" applyBorder="1">
      <alignment/>
      <protection/>
    </xf>
    <xf numFmtId="37" fontId="22" fillId="5" borderId="50" xfId="63" applyFont="1" applyFill="1" applyBorder="1">
      <alignment/>
      <protection/>
    </xf>
    <xf numFmtId="37" fontId="22" fillId="5" borderId="42" xfId="63" applyFont="1" applyFill="1" applyBorder="1">
      <alignment/>
      <protection/>
    </xf>
    <xf numFmtId="37" fontId="35" fillId="0" borderId="15" xfId="63" applyFont="1" applyFill="1" applyBorder="1" applyAlignment="1" applyProtection="1">
      <alignment vertical="center"/>
      <protection/>
    </xf>
    <xf numFmtId="3" fontId="34" fillId="0" borderId="35" xfId="63" applyNumberFormat="1" applyFont="1" applyFill="1" applyBorder="1" applyAlignment="1">
      <alignment horizontal="right"/>
      <protection/>
    </xf>
    <xf numFmtId="3" fontId="34" fillId="0" borderId="36" xfId="63" applyNumberFormat="1" applyFont="1" applyFill="1" applyBorder="1">
      <alignment/>
      <protection/>
    </xf>
    <xf numFmtId="3" fontId="34" fillId="0" borderId="37" xfId="63" applyNumberFormat="1" applyFont="1" applyFill="1" applyBorder="1">
      <alignment/>
      <protection/>
    </xf>
    <xf numFmtId="3" fontId="34" fillId="0" borderId="38" xfId="63" applyNumberFormat="1" applyFont="1" applyFill="1" applyBorder="1">
      <alignment/>
      <protection/>
    </xf>
    <xf numFmtId="3" fontId="34" fillId="0" borderId="15" xfId="63" applyNumberFormat="1" applyFont="1" applyFill="1" applyBorder="1">
      <alignment/>
      <protection/>
    </xf>
    <xf numFmtId="3" fontId="34" fillId="0" borderId="40" xfId="63" applyNumberFormat="1" applyFont="1" applyFill="1" applyBorder="1" applyAlignment="1">
      <alignment horizontal="right"/>
      <protection/>
    </xf>
    <xf numFmtId="37" fontId="34" fillId="0" borderId="41" xfId="63" applyFont="1" applyFill="1" applyBorder="1" applyProtection="1">
      <alignment/>
      <protection/>
    </xf>
    <xf numFmtId="37" fontId="34" fillId="0" borderId="36" xfId="63" applyFont="1" applyFill="1" applyBorder="1" applyAlignment="1" applyProtection="1">
      <alignment horizontal="right"/>
      <protection/>
    </xf>
    <xf numFmtId="37" fontId="34" fillId="0" borderId="40" xfId="63" applyFont="1" applyFill="1" applyBorder="1" applyAlignment="1" applyProtection="1">
      <alignment horizontal="right"/>
      <protection/>
    </xf>
    <xf numFmtId="37" fontId="34" fillId="0" borderId="40" xfId="63" applyFont="1" applyFill="1" applyBorder="1" applyProtection="1">
      <alignment/>
      <protection/>
    </xf>
    <xf numFmtId="37" fontId="34" fillId="0" borderId="0" xfId="63" applyFont="1" applyFill="1" applyBorder="1" applyAlignment="1" applyProtection="1">
      <alignment horizontal="right"/>
      <protection/>
    </xf>
    <xf numFmtId="37" fontId="34" fillId="0" borderId="37" xfId="63" applyFont="1" applyBorder="1">
      <alignment/>
      <protection/>
    </xf>
    <xf numFmtId="37" fontId="34" fillId="5" borderId="51" xfId="63" applyFont="1" applyFill="1" applyBorder="1">
      <alignment/>
      <protection/>
    </xf>
    <xf numFmtId="37" fontId="34" fillId="5" borderId="52" xfId="63" applyFont="1" applyFill="1" applyBorder="1">
      <alignment/>
      <protection/>
    </xf>
    <xf numFmtId="37" fontId="34" fillId="0" borderId="0" xfId="63" applyFont="1">
      <alignment/>
      <protection/>
    </xf>
    <xf numFmtId="37" fontId="36" fillId="0" borderId="43" xfId="63" applyFont="1" applyFill="1" applyBorder="1" applyAlignment="1" applyProtection="1">
      <alignment horizontal="left"/>
      <protection/>
    </xf>
    <xf numFmtId="37" fontId="22" fillId="0" borderId="45" xfId="63" applyFont="1" applyFill="1" applyBorder="1" applyAlignment="1" applyProtection="1">
      <alignment horizontal="right"/>
      <protection/>
    </xf>
    <xf numFmtId="37" fontId="22" fillId="0" borderId="46" xfId="63" applyFont="1" applyFill="1" applyBorder="1" applyAlignment="1" applyProtection="1">
      <alignment horizontal="right"/>
      <protection/>
    </xf>
    <xf numFmtId="37" fontId="22" fillId="0" borderId="47" xfId="63" applyFont="1" applyFill="1" applyBorder="1" applyAlignment="1" applyProtection="1">
      <alignment horizontal="right"/>
      <protection/>
    </xf>
    <xf numFmtId="37" fontId="22" fillId="0" borderId="43" xfId="63" applyFont="1" applyFill="1" applyBorder="1" applyAlignment="1" applyProtection="1">
      <alignment horizontal="right"/>
      <protection/>
    </xf>
    <xf numFmtId="37" fontId="22" fillId="0" borderId="44" xfId="63" applyFont="1" applyBorder="1" applyAlignment="1" applyProtection="1">
      <alignment horizontal="right"/>
      <protection/>
    </xf>
    <xf numFmtId="37" fontId="22" fillId="0" borderId="47" xfId="63" applyFont="1" applyBorder="1">
      <alignment/>
      <protection/>
    </xf>
    <xf numFmtId="37" fontId="22" fillId="5" borderId="50" xfId="63" applyFont="1" applyFill="1" applyBorder="1">
      <alignment/>
      <protection/>
    </xf>
    <xf numFmtId="37" fontId="37" fillId="0" borderId="15" xfId="63" applyFont="1" applyFill="1" applyBorder="1" applyAlignment="1" applyProtection="1">
      <alignment horizontal="left"/>
      <protection/>
    </xf>
    <xf numFmtId="3" fontId="22" fillId="0" borderId="53" xfId="63" applyNumberFormat="1" applyFont="1" applyFill="1" applyBorder="1" applyAlignment="1">
      <alignment horizontal="right"/>
      <protection/>
    </xf>
    <xf numFmtId="3" fontId="22" fillId="0" borderId="36" xfId="63" applyNumberFormat="1" applyFont="1" applyFill="1" applyBorder="1" applyAlignment="1">
      <alignment horizontal="right"/>
      <protection/>
    </xf>
    <xf numFmtId="37" fontId="22" fillId="0" borderId="0" xfId="63" applyFont="1" applyBorder="1" applyAlignment="1" applyProtection="1">
      <alignment horizontal="right"/>
      <protection/>
    </xf>
    <xf numFmtId="37" fontId="22" fillId="5" borderId="52" xfId="63" applyFont="1" applyFill="1" applyBorder="1">
      <alignment/>
      <protection/>
    </xf>
    <xf numFmtId="37" fontId="38" fillId="0" borderId="43" xfId="63" applyFont="1" applyFill="1" applyBorder="1" applyAlignment="1" applyProtection="1">
      <alignment horizontal="left"/>
      <protection/>
    </xf>
    <xf numFmtId="37" fontId="22" fillId="5" borderId="43" xfId="63" applyFont="1" applyFill="1" applyBorder="1">
      <alignment/>
      <protection/>
    </xf>
    <xf numFmtId="37" fontId="22" fillId="0" borderId="0" xfId="63" applyFont="1" applyFill="1" applyBorder="1">
      <alignment/>
      <protection/>
    </xf>
    <xf numFmtId="2" fontId="29" fillId="0" borderId="35" xfId="63" applyNumberFormat="1" applyFont="1" applyFill="1" applyBorder="1" applyAlignment="1" applyProtection="1">
      <alignment horizontal="right" indent="1"/>
      <protection/>
    </xf>
    <xf numFmtId="2" fontId="29" fillId="0" borderId="36" xfId="63" applyNumberFormat="1" applyFont="1" applyFill="1" applyBorder="1" applyAlignment="1" applyProtection="1">
      <alignment horizontal="center"/>
      <protection/>
    </xf>
    <xf numFmtId="2" fontId="29" fillId="0" borderId="37" xfId="63" applyNumberFormat="1" applyFont="1" applyFill="1" applyBorder="1" applyAlignment="1" applyProtection="1">
      <alignment horizontal="center"/>
      <protection/>
    </xf>
    <xf numFmtId="2" fontId="29" fillId="0" borderId="38" xfId="63" applyNumberFormat="1" applyFont="1" applyFill="1" applyBorder="1" applyAlignment="1" applyProtection="1">
      <alignment horizontal="center"/>
      <protection/>
    </xf>
    <xf numFmtId="2" fontId="29" fillId="0" borderId="39" xfId="63" applyNumberFormat="1" applyFont="1" applyFill="1" applyBorder="1" applyAlignment="1" applyProtection="1">
      <alignment horizontal="right" indent="1"/>
      <protection/>
    </xf>
    <xf numFmtId="2" fontId="29" fillId="0" borderId="40" xfId="63" applyNumberFormat="1" applyFont="1" applyFill="1" applyBorder="1" applyAlignment="1" applyProtection="1">
      <alignment horizontal="right" indent="1"/>
      <protection/>
    </xf>
    <xf numFmtId="2" fontId="29" fillId="0" borderId="53" xfId="63" applyNumberFormat="1" applyFont="1" applyFill="1" applyBorder="1" applyAlignment="1" applyProtection="1">
      <alignment horizontal="center"/>
      <protection/>
    </xf>
    <xf numFmtId="2" fontId="29" fillId="0" borderId="40" xfId="63" applyNumberFormat="1" applyFont="1" applyFill="1" applyBorder="1" applyAlignment="1" applyProtection="1">
      <alignment horizontal="center"/>
      <protection/>
    </xf>
    <xf numFmtId="2" fontId="29" fillId="5" borderId="15" xfId="63" applyNumberFormat="1" applyFont="1" applyFill="1" applyBorder="1" applyAlignment="1" applyProtection="1">
      <alignment horizontal="right" indent="1"/>
      <protection/>
    </xf>
    <xf numFmtId="2" fontId="29" fillId="5" borderId="42" xfId="63" applyNumberFormat="1" applyFont="1" applyFill="1" applyBorder="1" applyAlignment="1" applyProtection="1">
      <alignment horizontal="center"/>
      <protection/>
    </xf>
    <xf numFmtId="37" fontId="37" fillId="0" borderId="54" xfId="63" applyFont="1" applyFill="1" applyBorder="1" applyAlignment="1" applyProtection="1">
      <alignment horizontal="left"/>
      <protection/>
    </xf>
    <xf numFmtId="37" fontId="22" fillId="0" borderId="55" xfId="63" applyFont="1" applyFill="1" applyBorder="1">
      <alignment/>
      <protection/>
    </xf>
    <xf numFmtId="2" fontId="29" fillId="0" borderId="56" xfId="63" applyNumberFormat="1" applyFont="1" applyFill="1" applyBorder="1" applyProtection="1">
      <alignment/>
      <protection/>
    </xf>
    <xf numFmtId="2" fontId="29" fillId="0" borderId="57" xfId="63" applyNumberFormat="1" applyFont="1" applyFill="1" applyBorder="1" applyProtection="1">
      <alignment/>
      <protection/>
    </xf>
    <xf numFmtId="2" fontId="29" fillId="0" borderId="58" xfId="63" applyNumberFormat="1" applyFont="1" applyFill="1" applyBorder="1" applyAlignment="1" applyProtection="1">
      <alignment horizontal="center"/>
      <protection/>
    </xf>
    <xf numFmtId="2" fontId="29" fillId="0" borderId="59" xfId="63" applyNumberFormat="1" applyFont="1" applyFill="1" applyBorder="1" applyAlignment="1" applyProtection="1">
      <alignment horizontal="center"/>
      <protection/>
    </xf>
    <xf numFmtId="2" fontId="29" fillId="0" borderId="60" xfId="63" applyNumberFormat="1" applyFont="1" applyFill="1" applyBorder="1" applyAlignment="1" applyProtection="1">
      <alignment horizontal="right" indent="1"/>
      <protection/>
    </xf>
    <xf numFmtId="2" fontId="29" fillId="0" borderId="61" xfId="63" applyNumberFormat="1" applyFont="1" applyFill="1" applyBorder="1" applyAlignment="1" applyProtection="1">
      <alignment horizontal="right" indent="1"/>
      <protection/>
    </xf>
    <xf numFmtId="2" fontId="29" fillId="0" borderId="62" xfId="63" applyNumberFormat="1" applyFont="1" applyFill="1" applyBorder="1" applyAlignment="1" applyProtection="1">
      <alignment horizontal="right" indent="1"/>
      <protection/>
    </xf>
    <xf numFmtId="2" fontId="29" fillId="0" borderId="57" xfId="63" applyNumberFormat="1" applyFont="1" applyFill="1" applyBorder="1" applyAlignment="1" applyProtection="1">
      <alignment horizontal="right" indent="1"/>
      <protection/>
    </xf>
    <xf numFmtId="2" fontId="29" fillId="0" borderId="55" xfId="63" applyNumberFormat="1" applyFont="1" applyBorder="1" applyAlignment="1" applyProtection="1">
      <alignment horizontal="right" indent="1"/>
      <protection/>
    </xf>
    <xf numFmtId="37" fontId="29" fillId="0" borderId="58" xfId="63" applyFont="1" applyBorder="1">
      <alignment/>
      <protection/>
    </xf>
    <xf numFmtId="2" fontId="29" fillId="5" borderId="54" xfId="63" applyNumberFormat="1" applyFont="1" applyFill="1" applyBorder="1">
      <alignment/>
      <protection/>
    </xf>
    <xf numFmtId="2" fontId="29" fillId="5" borderId="52" xfId="63" applyNumberFormat="1" applyFont="1" applyFill="1" applyBorder="1">
      <alignment/>
      <protection/>
    </xf>
    <xf numFmtId="37" fontId="38" fillId="0" borderId="15" xfId="63" applyFont="1" applyFill="1" applyBorder="1" applyAlignment="1" applyProtection="1">
      <alignment horizontal="left"/>
      <protection/>
    </xf>
    <xf numFmtId="2" fontId="29" fillId="0" borderId="35" xfId="63" applyNumberFormat="1" applyFont="1" applyFill="1" applyBorder="1" applyProtection="1">
      <alignment/>
      <protection/>
    </xf>
    <xf numFmtId="2" fontId="29" fillId="0" borderId="36" xfId="63" applyNumberFormat="1" applyFont="1" applyFill="1" applyBorder="1" applyProtection="1">
      <alignment/>
      <protection/>
    </xf>
    <xf numFmtId="2" fontId="29" fillId="0" borderId="41" xfId="63" applyNumberFormat="1" applyFont="1" applyFill="1" applyBorder="1" applyAlignment="1" applyProtection="1">
      <alignment horizontal="right" indent="1"/>
      <protection/>
    </xf>
    <xf numFmtId="2" fontId="29" fillId="0" borderId="36" xfId="63" applyNumberFormat="1" applyFont="1" applyFill="1" applyBorder="1" applyAlignment="1" applyProtection="1">
      <alignment horizontal="right" indent="1"/>
      <protection/>
    </xf>
    <xf numFmtId="2" fontId="29" fillId="0" borderId="0" xfId="63" applyNumberFormat="1" applyFont="1" applyBorder="1" applyAlignment="1" applyProtection="1">
      <alignment horizontal="right" indent="1"/>
      <protection/>
    </xf>
    <xf numFmtId="37" fontId="29" fillId="0" borderId="37" xfId="63" applyFont="1" applyBorder="1">
      <alignment/>
      <protection/>
    </xf>
    <xf numFmtId="2" fontId="29" fillId="5" borderId="15" xfId="63" applyNumberFormat="1" applyFont="1" applyFill="1" applyBorder="1">
      <alignment/>
      <protection/>
    </xf>
    <xf numFmtId="2" fontId="29" fillId="5" borderId="42" xfId="63" applyNumberFormat="1" applyFont="1" applyFill="1" applyBorder="1">
      <alignment/>
      <protection/>
    </xf>
    <xf numFmtId="37" fontId="37" fillId="0" borderId="10" xfId="63" applyFont="1" applyFill="1" applyBorder="1" applyAlignment="1" applyProtection="1">
      <alignment horizontal="left"/>
      <protection/>
    </xf>
    <xf numFmtId="37" fontId="31" fillId="0" borderId="11" xfId="63" applyFont="1" applyFill="1" applyBorder="1" applyAlignment="1" applyProtection="1">
      <alignment horizontal="left"/>
      <protection/>
    </xf>
    <xf numFmtId="2" fontId="29" fillId="0" borderId="63" xfId="63" applyNumberFormat="1" applyFont="1" applyFill="1" applyBorder="1" applyAlignment="1" applyProtection="1">
      <alignment horizontal="right" indent="1"/>
      <protection/>
    </xf>
    <xf numFmtId="2" fontId="29" fillId="0" borderId="26" xfId="63" applyNumberFormat="1" applyFont="1" applyFill="1" applyBorder="1" applyAlignment="1" applyProtection="1">
      <alignment horizontal="center"/>
      <protection/>
    </xf>
    <xf numFmtId="2" fontId="29" fillId="0" borderId="64" xfId="63" applyNumberFormat="1" applyFont="1" applyFill="1" applyBorder="1" applyAlignment="1" applyProtection="1">
      <alignment horizontal="center"/>
      <protection/>
    </xf>
    <xf numFmtId="2" fontId="29" fillId="0" borderId="65" xfId="63" applyNumberFormat="1" applyFont="1" applyFill="1" applyBorder="1" applyAlignment="1" applyProtection="1">
      <alignment horizontal="center"/>
      <protection/>
    </xf>
    <xf numFmtId="2" fontId="29" fillId="0" borderId="23" xfId="63" applyNumberFormat="1" applyFont="1" applyFill="1" applyBorder="1" applyAlignment="1" applyProtection="1">
      <alignment horizontal="right" indent="1"/>
      <protection/>
    </xf>
    <xf numFmtId="2" fontId="29" fillId="0" borderId="24" xfId="63" applyNumberFormat="1" applyFont="1" applyFill="1" applyBorder="1" applyAlignment="1" applyProtection="1">
      <alignment horizontal="right" indent="1"/>
      <protection/>
    </xf>
    <xf numFmtId="2" fontId="29" fillId="0" borderId="25" xfId="63" applyNumberFormat="1" applyFont="1" applyFill="1" applyBorder="1" applyAlignment="1" applyProtection="1">
      <alignment horizontal="center"/>
      <protection/>
    </xf>
    <xf numFmtId="2" fontId="29" fillId="0" borderId="24" xfId="63" applyNumberFormat="1" applyFont="1" applyFill="1" applyBorder="1" applyAlignment="1" applyProtection="1">
      <alignment horizontal="center"/>
      <protection/>
    </xf>
    <xf numFmtId="2" fontId="29" fillId="0" borderId="24" xfId="63" applyNumberFormat="1" applyFont="1" applyBorder="1" applyAlignment="1" applyProtection="1">
      <alignment horizontal="center"/>
      <protection/>
    </xf>
    <xf numFmtId="2" fontId="29" fillId="0" borderId="64" xfId="63" applyNumberFormat="1" applyFont="1" applyBorder="1" applyAlignment="1" applyProtection="1">
      <alignment horizontal="center"/>
      <protection/>
    </xf>
    <xf numFmtId="2" fontId="29" fillId="5" borderId="10" xfId="63" applyNumberFormat="1" applyFont="1" applyFill="1" applyBorder="1" applyAlignment="1" applyProtection="1">
      <alignment horizontal="right" indent="1"/>
      <protection/>
    </xf>
    <xf numFmtId="2" fontId="29" fillId="5" borderId="66" xfId="63" applyNumberFormat="1" applyFont="1" applyFill="1" applyBorder="1" applyAlignment="1" applyProtection="1">
      <alignment horizontal="center"/>
      <protection/>
    </xf>
    <xf numFmtId="0" fontId="39" fillId="0" borderId="0" xfId="64" applyNumberFormat="1" applyFont="1" applyFill="1" applyBorder="1">
      <alignment/>
      <protection/>
    </xf>
    <xf numFmtId="37" fontId="31" fillId="0" borderId="0" xfId="63" applyFont="1" applyFill="1" applyBorder="1">
      <alignment/>
      <protection/>
    </xf>
    <xf numFmtId="39" fontId="31" fillId="0" borderId="0" xfId="63" applyNumberFormat="1" applyFont="1" applyFill="1" applyBorder="1" applyProtection="1">
      <alignment/>
      <protection/>
    </xf>
    <xf numFmtId="39" fontId="31" fillId="0" borderId="0" xfId="63" applyNumberFormat="1" applyFont="1" applyBorder="1" applyProtection="1">
      <alignment/>
      <protection/>
    </xf>
    <xf numFmtId="37" fontId="22" fillId="0" borderId="0" xfId="63" applyFont="1" applyFill="1">
      <alignment/>
      <protection/>
    </xf>
    <xf numFmtId="2" fontId="22" fillId="0" borderId="0" xfId="63" applyNumberFormat="1" applyFont="1" applyFill="1">
      <alignment/>
      <protection/>
    </xf>
    <xf numFmtId="4" fontId="22" fillId="0" borderId="0" xfId="63" applyNumberFormat="1" applyFont="1">
      <alignment/>
      <protection/>
    </xf>
    <xf numFmtId="0" fontId="22" fillId="0" borderId="0" xfId="69" applyFont="1">
      <alignment/>
      <protection/>
    </xf>
    <xf numFmtId="49" fontId="31" fillId="7" borderId="67" xfId="69" applyNumberFormat="1" applyFont="1" applyFill="1" applyBorder="1" applyAlignment="1">
      <alignment horizontal="center" vertical="center" wrapText="1"/>
      <protection/>
    </xf>
    <xf numFmtId="49" fontId="31" fillId="7" borderId="68" xfId="69" applyNumberFormat="1" applyFont="1" applyFill="1" applyBorder="1" applyAlignment="1">
      <alignment horizontal="center" vertical="center" wrapText="1"/>
      <protection/>
    </xf>
    <xf numFmtId="49" fontId="31" fillId="7" borderId="69" xfId="69" applyNumberFormat="1" applyFont="1" applyFill="1" applyBorder="1" applyAlignment="1">
      <alignment horizontal="center" vertical="center" wrapText="1"/>
      <protection/>
    </xf>
    <xf numFmtId="49" fontId="22" fillId="0" borderId="0" xfId="69" applyNumberFormat="1" applyFont="1" applyAlignment="1">
      <alignment horizontal="center" vertical="center" wrapText="1"/>
      <protection/>
    </xf>
    <xf numFmtId="0" fontId="33" fillId="0" borderId="70" xfId="69" applyNumberFormat="1" applyFont="1" applyBorder="1">
      <alignment/>
      <protection/>
    </xf>
    <xf numFmtId="3" fontId="33" fillId="0" borderId="71" xfId="69" applyNumberFormat="1" applyFont="1" applyBorder="1">
      <alignment/>
      <protection/>
    </xf>
    <xf numFmtId="10" fontId="33" fillId="0" borderId="72" xfId="69" applyNumberFormat="1" applyFont="1" applyBorder="1">
      <alignment/>
      <protection/>
    </xf>
    <xf numFmtId="2" fontId="33" fillId="0" borderId="73" xfId="69" applyNumberFormat="1" applyFont="1" applyBorder="1">
      <alignment/>
      <protection/>
    </xf>
    <xf numFmtId="0" fontId="33" fillId="0" borderId="0" xfId="69" applyFont="1">
      <alignment/>
      <protection/>
    </xf>
    <xf numFmtId="0" fontId="22" fillId="0" borderId="74" xfId="69" applyNumberFormat="1" applyFont="1" applyBorder="1" quotePrefix="1">
      <alignment/>
      <protection/>
    </xf>
    <xf numFmtId="3" fontId="22" fillId="0" borderId="75" xfId="69" applyNumberFormat="1" applyFont="1" applyBorder="1">
      <alignment/>
      <protection/>
    </xf>
    <xf numFmtId="10" fontId="22" fillId="0" borderId="76" xfId="69" applyNumberFormat="1" applyFont="1" applyBorder="1">
      <alignment/>
      <protection/>
    </xf>
    <xf numFmtId="2" fontId="22" fillId="0" borderId="77" xfId="69" applyNumberFormat="1" applyFont="1" applyBorder="1" applyAlignment="1">
      <alignment horizontal="right"/>
      <protection/>
    </xf>
    <xf numFmtId="2" fontId="22" fillId="0" borderId="77" xfId="69" applyNumberFormat="1" applyFont="1" applyBorder="1">
      <alignment/>
      <protection/>
    </xf>
    <xf numFmtId="0" fontId="22" fillId="0" borderId="78" xfId="69" applyNumberFormat="1" applyFont="1" applyBorder="1" quotePrefix="1">
      <alignment/>
      <protection/>
    </xf>
    <xf numFmtId="3" fontId="22" fillId="0" borderId="79" xfId="69" applyNumberFormat="1" applyFont="1" applyBorder="1">
      <alignment/>
      <protection/>
    </xf>
    <xf numFmtId="10" fontId="22" fillId="0" borderId="58" xfId="69" applyNumberFormat="1" applyFont="1" applyBorder="1">
      <alignment/>
      <protection/>
    </xf>
    <xf numFmtId="2" fontId="22" fillId="0" borderId="80" xfId="69" applyNumberFormat="1" applyFont="1" applyBorder="1">
      <alignment/>
      <protection/>
    </xf>
    <xf numFmtId="0" fontId="42" fillId="0" borderId="0" xfId="64" applyNumberFormat="1" applyFont="1" applyFill="1" applyBorder="1">
      <alignment/>
      <protection/>
    </xf>
    <xf numFmtId="0" fontId="22" fillId="0" borderId="0" xfId="70" applyFont="1">
      <alignment/>
      <protection/>
    </xf>
    <xf numFmtId="49" fontId="22" fillId="0" borderId="0" xfId="70" applyNumberFormat="1" applyFont="1" applyAlignment="1">
      <alignment horizontal="center" vertical="center" wrapText="1"/>
      <protection/>
    </xf>
    <xf numFmtId="0" fontId="43" fillId="0" borderId="81" xfId="70" applyNumberFormat="1" applyFont="1" applyBorder="1">
      <alignment/>
      <protection/>
    </xf>
    <xf numFmtId="3" fontId="43" fillId="0" borderId="82" xfId="70" applyNumberFormat="1" applyFont="1" applyBorder="1">
      <alignment/>
      <protection/>
    </xf>
    <xf numFmtId="10" fontId="43" fillId="0" borderId="83" xfId="70" applyNumberFormat="1" applyFont="1" applyBorder="1">
      <alignment/>
      <protection/>
    </xf>
    <xf numFmtId="2" fontId="43" fillId="0" borderId="84" xfId="70" applyNumberFormat="1" applyFont="1" applyBorder="1">
      <alignment/>
      <protection/>
    </xf>
    <xf numFmtId="2" fontId="43" fillId="0" borderId="83" xfId="70" applyNumberFormat="1" applyFont="1" applyBorder="1">
      <alignment/>
      <protection/>
    </xf>
    <xf numFmtId="0" fontId="43" fillId="0" borderId="0" xfId="70" applyFont="1">
      <alignment/>
      <protection/>
    </xf>
    <xf numFmtId="0" fontId="22" fillId="0" borderId="85" xfId="70" applyNumberFormat="1" applyFont="1" applyBorder="1" quotePrefix="1">
      <alignment/>
      <protection/>
    </xf>
    <xf numFmtId="3" fontId="22" fillId="0" borderId="86" xfId="70" applyNumberFormat="1" applyFont="1" applyBorder="1">
      <alignment/>
      <protection/>
    </xf>
    <xf numFmtId="10" fontId="22" fillId="0" borderId="76" xfId="70" applyNumberFormat="1" applyFont="1" applyBorder="1">
      <alignment/>
      <protection/>
    </xf>
    <xf numFmtId="2" fontId="22" fillId="0" borderId="77" xfId="70" applyNumberFormat="1" applyFont="1" applyBorder="1" applyAlignment="1">
      <alignment horizontal="right"/>
      <protection/>
    </xf>
    <xf numFmtId="2" fontId="22" fillId="0" borderId="77" xfId="70" applyNumberFormat="1" applyFont="1" applyBorder="1">
      <alignment/>
      <protection/>
    </xf>
    <xf numFmtId="0" fontId="33" fillId="0" borderId="0" xfId="70" applyFont="1">
      <alignment/>
      <protection/>
    </xf>
    <xf numFmtId="0" fontId="22" fillId="0" borderId="74" xfId="70" applyNumberFormat="1" applyFont="1" applyBorder="1" quotePrefix="1">
      <alignment/>
      <protection/>
    </xf>
    <xf numFmtId="3" fontId="22" fillId="0" borderId="75" xfId="70" applyNumberFormat="1" applyFont="1" applyBorder="1">
      <alignment/>
      <protection/>
    </xf>
    <xf numFmtId="0" fontId="22" fillId="0" borderId="78" xfId="70" applyNumberFormat="1" applyFont="1" applyBorder="1" quotePrefix="1">
      <alignment/>
      <protection/>
    </xf>
    <xf numFmtId="3" fontId="22" fillId="0" borderId="79" xfId="70" applyNumberFormat="1" applyFont="1" applyBorder="1">
      <alignment/>
      <protection/>
    </xf>
    <xf numFmtId="10" fontId="22" fillId="0" borderId="58" xfId="70" applyNumberFormat="1" applyFont="1" applyBorder="1">
      <alignment/>
      <protection/>
    </xf>
    <xf numFmtId="2" fontId="22" fillId="0" borderId="80" xfId="70" applyNumberFormat="1" applyFont="1" applyBorder="1" applyAlignment="1">
      <alignment horizontal="right"/>
      <protection/>
    </xf>
    <xf numFmtId="2" fontId="22" fillId="0" borderId="80" xfId="70" applyNumberFormat="1" applyFont="1" applyBorder="1">
      <alignment/>
      <protection/>
    </xf>
    <xf numFmtId="0" fontId="22" fillId="0" borderId="0" xfId="71" applyFont="1">
      <alignment/>
      <protection/>
    </xf>
    <xf numFmtId="1" fontId="22" fillId="0" borderId="0" xfId="71" applyNumberFormat="1" applyFont="1" applyAlignment="1">
      <alignment horizontal="center" vertical="center" wrapText="1"/>
      <protection/>
    </xf>
    <xf numFmtId="49" fontId="31" fillId="7" borderId="87" xfId="71" applyNumberFormat="1" applyFont="1" applyFill="1" applyBorder="1" applyAlignment="1">
      <alignment horizontal="center" vertical="center" wrapText="1"/>
      <protection/>
    </xf>
    <xf numFmtId="49" fontId="31" fillId="7" borderId="88" xfId="71" applyNumberFormat="1" applyFont="1" applyFill="1" applyBorder="1" applyAlignment="1">
      <alignment horizontal="center" vertical="center" wrapText="1"/>
      <protection/>
    </xf>
    <xf numFmtId="49" fontId="31" fillId="7" borderId="89" xfId="71" applyNumberFormat="1" applyFont="1" applyFill="1" applyBorder="1" applyAlignment="1">
      <alignment horizontal="center" vertical="center" wrapText="1"/>
      <protection/>
    </xf>
    <xf numFmtId="49" fontId="31" fillId="7" borderId="90" xfId="71" applyNumberFormat="1" applyFont="1" applyFill="1" applyBorder="1" applyAlignment="1">
      <alignment horizontal="center" vertical="center" wrapText="1"/>
      <protection/>
    </xf>
    <xf numFmtId="49" fontId="31" fillId="7" borderId="79" xfId="71" applyNumberFormat="1" applyFont="1" applyFill="1" applyBorder="1" applyAlignment="1">
      <alignment horizontal="center" vertical="center" wrapText="1"/>
      <protection/>
    </xf>
    <xf numFmtId="0" fontId="35" fillId="0" borderId="91" xfId="71" applyNumberFormat="1" applyFont="1" applyBorder="1">
      <alignment/>
      <protection/>
    </xf>
    <xf numFmtId="3" fontId="35" fillId="0" borderId="92" xfId="71" applyNumberFormat="1" applyFont="1" applyBorder="1">
      <alignment/>
      <protection/>
    </xf>
    <xf numFmtId="3" fontId="35" fillId="0" borderId="93" xfId="71" applyNumberFormat="1" applyFont="1" applyBorder="1">
      <alignment/>
      <protection/>
    </xf>
    <xf numFmtId="10" fontId="35" fillId="0" borderId="84" xfId="71" applyNumberFormat="1" applyFont="1" applyBorder="1">
      <alignment/>
      <protection/>
    </xf>
    <xf numFmtId="3" fontId="35" fillId="0" borderId="81" xfId="71" applyNumberFormat="1" applyFont="1" applyBorder="1">
      <alignment/>
      <protection/>
    </xf>
    <xf numFmtId="0" fontId="35" fillId="0" borderId="0" xfId="71" applyFont="1">
      <alignment/>
      <protection/>
    </xf>
    <xf numFmtId="0" fontId="22" fillId="0" borderId="94" xfId="71" applyFont="1" applyBorder="1">
      <alignment/>
      <protection/>
    </xf>
    <xf numFmtId="3" fontId="22" fillId="0" borderId="95" xfId="71" applyNumberFormat="1" applyFont="1" applyBorder="1">
      <alignment/>
      <protection/>
    </xf>
    <xf numFmtId="3" fontId="22" fillId="0" borderId="96" xfId="71" applyNumberFormat="1" applyFont="1" applyBorder="1">
      <alignment/>
      <protection/>
    </xf>
    <xf numFmtId="10" fontId="22" fillId="0" borderId="97" xfId="71" applyNumberFormat="1" applyFont="1" applyBorder="1">
      <alignment/>
      <protection/>
    </xf>
    <xf numFmtId="3" fontId="22" fillId="0" borderId="98" xfId="71" applyNumberFormat="1" applyFont="1" applyBorder="1">
      <alignment/>
      <protection/>
    </xf>
    <xf numFmtId="10" fontId="22" fillId="0" borderId="97" xfId="71" applyNumberFormat="1" applyFont="1" applyBorder="1" applyAlignment="1">
      <alignment horizontal="right"/>
      <protection/>
    </xf>
    <xf numFmtId="0" fontId="22" fillId="0" borderId="99" xfId="71" applyFont="1" applyBorder="1">
      <alignment/>
      <protection/>
    </xf>
    <xf numFmtId="3" fontId="22" fillId="0" borderId="100" xfId="71" applyNumberFormat="1" applyFont="1" applyBorder="1">
      <alignment/>
      <protection/>
    </xf>
    <xf numFmtId="3" fontId="22" fillId="0" borderId="101" xfId="71" applyNumberFormat="1" applyFont="1" applyBorder="1">
      <alignment/>
      <protection/>
    </xf>
    <xf numFmtId="10" fontId="22" fillId="0" borderId="102" xfId="71" applyNumberFormat="1" applyFont="1" applyBorder="1">
      <alignment/>
      <protection/>
    </xf>
    <xf numFmtId="3" fontId="22" fillId="0" borderId="75" xfId="71" applyNumberFormat="1" applyFont="1" applyBorder="1">
      <alignment/>
      <protection/>
    </xf>
    <xf numFmtId="10" fontId="22" fillId="0" borderId="102" xfId="71" applyNumberFormat="1" applyFont="1" applyBorder="1" applyAlignment="1">
      <alignment horizontal="right"/>
      <protection/>
    </xf>
    <xf numFmtId="0" fontId="22" fillId="0" borderId="103" xfId="71" applyFont="1" applyBorder="1">
      <alignment/>
      <protection/>
    </xf>
    <xf numFmtId="3" fontId="22" fillId="0" borderId="87" xfId="71" applyNumberFormat="1" applyFont="1" applyBorder="1">
      <alignment/>
      <protection/>
    </xf>
    <xf numFmtId="3" fontId="22" fillId="0" borderId="88" xfId="71" applyNumberFormat="1" applyFont="1" applyBorder="1">
      <alignment/>
      <protection/>
    </xf>
    <xf numFmtId="10" fontId="22" fillId="0" borderId="104" xfId="71" applyNumberFormat="1" applyFont="1" applyBorder="1">
      <alignment/>
      <protection/>
    </xf>
    <xf numFmtId="3" fontId="22" fillId="0" borderId="79" xfId="71" applyNumberFormat="1" applyFont="1" applyBorder="1">
      <alignment/>
      <protection/>
    </xf>
    <xf numFmtId="10" fontId="22" fillId="0" borderId="104" xfId="71" applyNumberFormat="1" applyFont="1" applyBorder="1" applyAlignment="1">
      <alignment horizontal="right"/>
      <protection/>
    </xf>
    <xf numFmtId="0" fontId="39" fillId="0" borderId="0" xfId="71" applyFont="1">
      <alignment/>
      <protection/>
    </xf>
    <xf numFmtId="3" fontId="22" fillId="0" borderId="0" xfId="71" applyNumberFormat="1" applyFont="1">
      <alignment/>
      <protection/>
    </xf>
    <xf numFmtId="1" fontId="29" fillId="0" borderId="0" xfId="71" applyNumberFormat="1" applyFont="1" applyAlignment="1">
      <alignment horizontal="center" vertical="center" wrapText="1"/>
      <protection/>
    </xf>
    <xf numFmtId="0" fontId="44" fillId="0" borderId="105" xfId="71" applyNumberFormat="1" applyFont="1" applyBorder="1">
      <alignment/>
      <protection/>
    </xf>
    <xf numFmtId="3" fontId="44" fillId="0" borderId="106" xfId="71" applyNumberFormat="1" applyFont="1" applyBorder="1">
      <alignment/>
      <protection/>
    </xf>
    <xf numFmtId="3" fontId="44" fillId="0" borderId="107" xfId="71" applyNumberFormat="1" applyFont="1" applyBorder="1">
      <alignment/>
      <protection/>
    </xf>
    <xf numFmtId="3" fontId="44" fillId="0" borderId="108" xfId="71" applyNumberFormat="1" applyFont="1" applyBorder="1">
      <alignment/>
      <protection/>
    </xf>
    <xf numFmtId="10" fontId="44" fillId="0" borderId="109" xfId="71" applyNumberFormat="1" applyFont="1" applyBorder="1">
      <alignment/>
      <protection/>
    </xf>
    <xf numFmtId="0" fontId="44" fillId="0" borderId="0" xfId="71" applyFont="1">
      <alignment/>
      <protection/>
    </xf>
    <xf numFmtId="0" fontId="22" fillId="0" borderId="110" xfId="71" applyFont="1" applyBorder="1">
      <alignment/>
      <protection/>
    </xf>
    <xf numFmtId="3" fontId="22" fillId="0" borderId="86" xfId="71" applyNumberFormat="1" applyFont="1" applyBorder="1">
      <alignment/>
      <protection/>
    </xf>
    <xf numFmtId="3" fontId="22" fillId="0" borderId="111" xfId="71" applyNumberFormat="1" applyFont="1" applyBorder="1">
      <alignment/>
      <protection/>
    </xf>
    <xf numFmtId="10" fontId="22" fillId="0" borderId="77" xfId="71" applyNumberFormat="1" applyFont="1" applyBorder="1">
      <alignment/>
      <protection/>
    </xf>
    <xf numFmtId="10" fontId="22" fillId="0" borderId="77" xfId="71" applyNumberFormat="1" applyFont="1" applyBorder="1" applyAlignment="1">
      <alignment horizontal="right"/>
      <protection/>
    </xf>
    <xf numFmtId="0" fontId="22" fillId="0" borderId="56" xfId="71" applyFont="1" applyBorder="1">
      <alignment/>
      <protection/>
    </xf>
    <xf numFmtId="3" fontId="22" fillId="0" borderId="112" xfId="71" applyNumberFormat="1" applyFont="1" applyBorder="1">
      <alignment/>
      <protection/>
    </xf>
    <xf numFmtId="3" fontId="22" fillId="0" borderId="61" xfId="71" applyNumberFormat="1" applyFont="1" applyBorder="1">
      <alignment/>
      <protection/>
    </xf>
    <xf numFmtId="10" fontId="22" fillId="0" borderId="80" xfId="71" applyNumberFormat="1" applyFont="1" applyBorder="1">
      <alignment/>
      <protection/>
    </xf>
    <xf numFmtId="10" fontId="22" fillId="0" borderId="80" xfId="71" applyNumberFormat="1" applyFont="1" applyBorder="1" applyAlignment="1">
      <alignment horizontal="right"/>
      <protection/>
    </xf>
    <xf numFmtId="0" fontId="22" fillId="0" borderId="0" xfId="72" applyFont="1">
      <alignment/>
      <protection/>
    </xf>
    <xf numFmtId="0" fontId="22" fillId="0" borderId="0" xfId="72" applyFont="1" applyAlignment="1">
      <alignment vertical="center"/>
      <protection/>
    </xf>
    <xf numFmtId="49" fontId="31" fillId="7" borderId="113" xfId="72" applyNumberFormat="1" applyFont="1" applyFill="1" applyBorder="1" applyAlignment="1">
      <alignment horizontal="center" vertical="center" wrapText="1"/>
      <protection/>
    </xf>
    <xf numFmtId="1" fontId="31" fillId="7" borderId="114" xfId="72" applyNumberFormat="1" applyFont="1" applyFill="1" applyBorder="1" applyAlignment="1">
      <alignment horizontal="center" vertical="center" wrapText="1"/>
      <protection/>
    </xf>
    <xf numFmtId="1" fontId="31" fillId="7" borderId="68" xfId="72" applyNumberFormat="1" applyFont="1" applyFill="1" applyBorder="1" applyAlignment="1">
      <alignment horizontal="center" vertical="center" wrapText="1"/>
      <protection/>
    </xf>
    <xf numFmtId="1" fontId="31" fillId="7" borderId="113" xfId="72" applyNumberFormat="1" applyFont="1" applyFill="1" applyBorder="1" applyAlignment="1">
      <alignment horizontal="center" vertical="center" wrapText="1"/>
      <protection/>
    </xf>
    <xf numFmtId="1" fontId="22" fillId="0" borderId="0" xfId="72" applyNumberFormat="1" applyFont="1" applyAlignment="1">
      <alignment horizontal="center" vertical="center" wrapText="1"/>
      <protection/>
    </xf>
    <xf numFmtId="0" fontId="35" fillId="0" borderId="91" xfId="72" applyNumberFormat="1" applyFont="1" applyBorder="1" applyAlignment="1">
      <alignment vertical="center"/>
      <protection/>
    </xf>
    <xf numFmtId="3" fontId="35" fillId="0" borderId="82" xfId="72" applyNumberFormat="1" applyFont="1" applyBorder="1" applyAlignment="1">
      <alignment vertical="center"/>
      <protection/>
    </xf>
    <xf numFmtId="10" fontId="35" fillId="0" borderId="84" xfId="72" applyNumberFormat="1" applyFont="1" applyBorder="1" applyAlignment="1">
      <alignment vertical="center"/>
      <protection/>
    </xf>
    <xf numFmtId="3" fontId="35" fillId="0" borderId="92" xfId="72" applyNumberFormat="1" applyFont="1" applyBorder="1" applyAlignment="1">
      <alignment vertical="center"/>
      <protection/>
    </xf>
    <xf numFmtId="0" fontId="35" fillId="0" borderId="0" xfId="72" applyFont="1">
      <alignment/>
      <protection/>
    </xf>
    <xf numFmtId="0" fontId="22" fillId="0" borderId="110" xfId="72" applyNumberFormat="1" applyFont="1" applyBorder="1">
      <alignment/>
      <protection/>
    </xf>
    <xf numFmtId="3" fontId="22" fillId="0" borderId="85" xfId="72" applyNumberFormat="1" applyFont="1" applyBorder="1">
      <alignment/>
      <protection/>
    </xf>
    <xf numFmtId="10" fontId="22" fillId="0" borderId="111" xfId="72" applyNumberFormat="1" applyFont="1" applyBorder="1">
      <alignment/>
      <protection/>
    </xf>
    <xf numFmtId="10" fontId="22" fillId="0" borderId="77" xfId="72" applyNumberFormat="1" applyFont="1" applyBorder="1">
      <alignment/>
      <protection/>
    </xf>
    <xf numFmtId="3" fontId="22" fillId="0" borderId="115" xfId="72" applyNumberFormat="1" applyFont="1" applyBorder="1">
      <alignment/>
      <protection/>
    </xf>
    <xf numFmtId="0" fontId="33" fillId="0" borderId="0" xfId="72" applyFont="1">
      <alignment/>
      <protection/>
    </xf>
    <xf numFmtId="0" fontId="22" fillId="0" borderId="56" xfId="72" applyNumberFormat="1" applyFont="1" applyBorder="1">
      <alignment/>
      <protection/>
    </xf>
    <xf numFmtId="3" fontId="22" fillId="0" borderId="116" xfId="72" applyNumberFormat="1" applyFont="1" applyBorder="1">
      <alignment/>
      <protection/>
    </xf>
    <xf numFmtId="10" fontId="22" fillId="0" borderId="61" xfId="72" applyNumberFormat="1" applyFont="1" applyBorder="1">
      <alignment/>
      <protection/>
    </xf>
    <xf numFmtId="10" fontId="22" fillId="0" borderId="80" xfId="72" applyNumberFormat="1" applyFont="1" applyBorder="1">
      <alignment/>
      <protection/>
    </xf>
    <xf numFmtId="3" fontId="22" fillId="0" borderId="55" xfId="72" applyNumberFormat="1" applyFont="1" applyBorder="1">
      <alignment/>
      <protection/>
    </xf>
    <xf numFmtId="0" fontId="22" fillId="0" borderId="0" xfId="73" applyFont="1">
      <alignment/>
      <protection/>
    </xf>
    <xf numFmtId="10" fontId="22" fillId="0" borderId="0" xfId="73" applyNumberFormat="1" applyFont="1">
      <alignment/>
      <protection/>
    </xf>
    <xf numFmtId="49" fontId="31" fillId="7" borderId="67" xfId="73" applyNumberFormat="1" applyFont="1" applyFill="1" applyBorder="1" applyAlignment="1">
      <alignment horizontal="center" vertical="center" wrapText="1"/>
      <protection/>
    </xf>
    <xf numFmtId="10" fontId="31" fillId="7" borderId="117" xfId="73" applyNumberFormat="1" applyFont="1" applyFill="1" applyBorder="1" applyAlignment="1">
      <alignment horizontal="center" vertical="center" wrapText="1"/>
      <protection/>
    </xf>
    <xf numFmtId="10" fontId="31" fillId="7" borderId="68" xfId="73" applyNumberFormat="1" applyFont="1" applyFill="1" applyBorder="1" applyAlignment="1">
      <alignment horizontal="center" vertical="center" wrapText="1"/>
      <protection/>
    </xf>
    <xf numFmtId="1" fontId="22" fillId="0" borderId="0" xfId="73" applyNumberFormat="1" applyFont="1" applyAlignment="1">
      <alignment horizontal="center" vertical="center" wrapText="1"/>
      <protection/>
    </xf>
    <xf numFmtId="0" fontId="35" fillId="0" borderId="91" xfId="73" applyNumberFormat="1" applyFont="1" applyBorder="1" applyAlignment="1">
      <alignment vertical="center"/>
      <protection/>
    </xf>
    <xf numFmtId="3" fontId="35" fillId="0" borderId="82" xfId="73" applyNumberFormat="1" applyFont="1" applyBorder="1" applyAlignment="1">
      <alignment vertical="center"/>
      <protection/>
    </xf>
    <xf numFmtId="10" fontId="35" fillId="0" borderId="93" xfId="73" applyNumberFormat="1" applyFont="1" applyBorder="1" applyAlignment="1">
      <alignment vertical="center"/>
      <protection/>
    </xf>
    <xf numFmtId="3" fontId="35" fillId="0" borderId="93" xfId="73" applyNumberFormat="1" applyFont="1" applyBorder="1" applyAlignment="1">
      <alignment vertical="center"/>
      <protection/>
    </xf>
    <xf numFmtId="10" fontId="35" fillId="0" borderId="84" xfId="73" applyNumberFormat="1" applyFont="1" applyBorder="1" applyAlignment="1">
      <alignment vertical="center"/>
      <protection/>
    </xf>
    <xf numFmtId="0" fontId="33" fillId="0" borderId="0" xfId="73" applyFont="1" applyAlignment="1">
      <alignment vertical="center"/>
      <protection/>
    </xf>
    <xf numFmtId="0" fontId="29" fillId="18" borderId="110" xfId="73" applyNumberFormat="1" applyFont="1" applyFill="1" applyBorder="1">
      <alignment/>
      <protection/>
    </xf>
    <xf numFmtId="3" fontId="29" fillId="18" borderId="85" xfId="73" applyNumberFormat="1" applyFont="1" applyFill="1" applyBorder="1">
      <alignment/>
      <protection/>
    </xf>
    <xf numFmtId="10" fontId="29" fillId="18" borderId="111" xfId="73" applyNumberFormat="1" applyFont="1" applyFill="1" applyBorder="1">
      <alignment/>
      <protection/>
    </xf>
    <xf numFmtId="3" fontId="29" fillId="18" borderId="115" xfId="73" applyNumberFormat="1" applyFont="1" applyFill="1" applyBorder="1">
      <alignment/>
      <protection/>
    </xf>
    <xf numFmtId="10" fontId="29" fillId="18" borderId="76" xfId="73" applyNumberFormat="1" applyFont="1" applyFill="1" applyBorder="1">
      <alignment/>
      <protection/>
    </xf>
    <xf numFmtId="10" fontId="29" fillId="18" borderId="77" xfId="73" applyNumberFormat="1" applyFont="1" applyFill="1" applyBorder="1">
      <alignment/>
      <protection/>
    </xf>
    <xf numFmtId="0" fontId="27" fillId="0" borderId="0" xfId="73" applyFont="1" applyFill="1">
      <alignment/>
      <protection/>
    </xf>
    <xf numFmtId="10" fontId="27" fillId="0" borderId="0" xfId="73" applyNumberFormat="1" applyFont="1" applyFill="1">
      <alignment/>
      <protection/>
    </xf>
    <xf numFmtId="3" fontId="27" fillId="0" borderId="0" xfId="73" applyNumberFormat="1" applyFont="1" applyFill="1">
      <alignment/>
      <protection/>
    </xf>
    <xf numFmtId="0" fontId="22" fillId="0" borderId="99" xfId="73" applyNumberFormat="1" applyFont="1" applyBorder="1" quotePrefix="1">
      <alignment/>
      <protection/>
    </xf>
    <xf numFmtId="3" fontId="22" fillId="0" borderId="74" xfId="73" applyNumberFormat="1" applyFont="1" applyBorder="1">
      <alignment/>
      <protection/>
    </xf>
    <xf numFmtId="10" fontId="22" fillId="0" borderId="101" xfId="73" applyNumberFormat="1" applyFont="1" applyBorder="1">
      <alignment/>
      <protection/>
    </xf>
    <xf numFmtId="3" fontId="22" fillId="0" borderId="118" xfId="73" applyNumberFormat="1" applyFont="1" applyBorder="1" quotePrefix="1">
      <alignment/>
      <protection/>
    </xf>
    <xf numFmtId="10" fontId="22" fillId="0" borderId="119" xfId="73" applyNumberFormat="1" applyFont="1" applyBorder="1">
      <alignment/>
      <protection/>
    </xf>
    <xf numFmtId="10" fontId="22" fillId="0" borderId="102" xfId="73" applyNumberFormat="1" applyFont="1" applyBorder="1">
      <alignment/>
      <protection/>
    </xf>
    <xf numFmtId="10" fontId="22" fillId="0" borderId="0" xfId="73" applyNumberFormat="1" applyFont="1" applyFill="1" applyBorder="1">
      <alignment/>
      <protection/>
    </xf>
    <xf numFmtId="0" fontId="29" fillId="18" borderId="120" xfId="73" applyNumberFormat="1" applyFont="1" applyFill="1" applyBorder="1">
      <alignment/>
      <protection/>
    </xf>
    <xf numFmtId="3" fontId="29" fillId="18" borderId="121" xfId="73" applyNumberFormat="1" applyFont="1" applyFill="1" applyBorder="1">
      <alignment/>
      <protection/>
    </xf>
    <xf numFmtId="10" fontId="29" fillId="18" borderId="122" xfId="73" applyNumberFormat="1" applyFont="1" applyFill="1" applyBorder="1">
      <alignment/>
      <protection/>
    </xf>
    <xf numFmtId="3" fontId="29" fillId="18" borderId="122" xfId="73" applyNumberFormat="1" applyFont="1" applyFill="1" applyBorder="1">
      <alignment/>
      <protection/>
    </xf>
    <xf numFmtId="10" fontId="29" fillId="18" borderId="72" xfId="73" applyNumberFormat="1" applyFont="1" applyFill="1" applyBorder="1">
      <alignment/>
      <protection/>
    </xf>
    <xf numFmtId="3" fontId="29" fillId="18" borderId="71" xfId="73" applyNumberFormat="1" applyFont="1" applyFill="1" applyBorder="1">
      <alignment/>
      <protection/>
    </xf>
    <xf numFmtId="10" fontId="29" fillId="18" borderId="73" xfId="73" applyNumberFormat="1" applyFont="1" applyFill="1" applyBorder="1">
      <alignment/>
      <protection/>
    </xf>
    <xf numFmtId="10" fontId="29" fillId="0" borderId="0" xfId="73" applyNumberFormat="1" applyFont="1" applyFill="1" applyBorder="1">
      <alignment/>
      <protection/>
    </xf>
    <xf numFmtId="0" fontId="29" fillId="0" borderId="0" xfId="73" applyFont="1" applyFill="1">
      <alignment/>
      <protection/>
    </xf>
    <xf numFmtId="3" fontId="22" fillId="0" borderId="100" xfId="73" applyNumberFormat="1" applyFont="1" applyBorder="1">
      <alignment/>
      <protection/>
    </xf>
    <xf numFmtId="3" fontId="22" fillId="0" borderId="101" xfId="73" applyNumberFormat="1" applyFont="1" applyBorder="1" quotePrefix="1">
      <alignment/>
      <protection/>
    </xf>
    <xf numFmtId="3" fontId="22" fillId="0" borderId="75" xfId="73" applyNumberFormat="1" applyFont="1" applyBorder="1">
      <alignment/>
      <protection/>
    </xf>
    <xf numFmtId="10" fontId="22" fillId="0" borderId="119" xfId="73" applyNumberFormat="1" applyFont="1" applyBorder="1" applyAlignment="1">
      <alignment horizontal="center"/>
      <protection/>
    </xf>
    <xf numFmtId="10" fontId="22" fillId="0" borderId="102" xfId="73" applyNumberFormat="1" applyFont="1" applyBorder="1" applyAlignment="1">
      <alignment horizontal="center"/>
      <protection/>
    </xf>
    <xf numFmtId="0" fontId="22" fillId="0" borderId="99" xfId="73" applyNumberFormat="1" applyFont="1" applyBorder="1">
      <alignment/>
      <protection/>
    </xf>
    <xf numFmtId="0" fontId="29" fillId="18" borderId="45" xfId="73" applyNumberFormat="1" applyFont="1" applyFill="1" applyBorder="1">
      <alignment/>
      <protection/>
    </xf>
    <xf numFmtId="3" fontId="29" fillId="18" borderId="123" xfId="73" applyNumberFormat="1" applyFont="1" applyFill="1" applyBorder="1">
      <alignment/>
      <protection/>
    </xf>
    <xf numFmtId="10" fontId="29" fillId="18" borderId="20" xfId="73" applyNumberFormat="1" applyFont="1" applyFill="1" applyBorder="1">
      <alignment/>
      <protection/>
    </xf>
    <xf numFmtId="3" fontId="29" fillId="18" borderId="20" xfId="73" applyNumberFormat="1" applyFont="1" applyFill="1" applyBorder="1">
      <alignment/>
      <protection/>
    </xf>
    <xf numFmtId="10" fontId="29" fillId="18" borderId="69" xfId="73" applyNumberFormat="1" applyFont="1" applyFill="1" applyBorder="1">
      <alignment/>
      <protection/>
    </xf>
    <xf numFmtId="0" fontId="22" fillId="0" borderId="120" xfId="73" applyNumberFormat="1" applyFont="1" applyBorder="1" quotePrefix="1">
      <alignment/>
      <protection/>
    </xf>
    <xf numFmtId="3" fontId="22" fillId="0" borderId="71" xfId="73" applyNumberFormat="1" applyFont="1" applyBorder="1">
      <alignment/>
      <protection/>
    </xf>
    <xf numFmtId="10" fontId="22" fillId="0" borderId="122" xfId="73" applyNumberFormat="1" applyFont="1" applyBorder="1">
      <alignment/>
      <protection/>
    </xf>
    <xf numFmtId="3" fontId="22" fillId="0" borderId="122" xfId="73" applyNumberFormat="1" applyFont="1" applyBorder="1" quotePrefix="1">
      <alignment/>
      <protection/>
    </xf>
    <xf numFmtId="10" fontId="22" fillId="0" borderId="73" xfId="73" applyNumberFormat="1" applyFont="1" applyBorder="1">
      <alignment/>
      <protection/>
    </xf>
    <xf numFmtId="10" fontId="22" fillId="0" borderId="72" xfId="73" applyNumberFormat="1" applyFont="1" applyBorder="1">
      <alignment/>
      <protection/>
    </xf>
    <xf numFmtId="3" fontId="22" fillId="0" borderId="122" xfId="73" applyNumberFormat="1" applyFont="1" applyBorder="1">
      <alignment/>
      <protection/>
    </xf>
    <xf numFmtId="3" fontId="22" fillId="0" borderId="101" xfId="73" applyNumberFormat="1" applyFont="1" applyBorder="1">
      <alignment/>
      <protection/>
    </xf>
    <xf numFmtId="0" fontId="22" fillId="0" borderId="103" xfId="73" applyNumberFormat="1" applyFont="1" applyBorder="1" quotePrefix="1">
      <alignment/>
      <protection/>
    </xf>
    <xf numFmtId="3" fontId="22" fillId="0" borderId="79" xfId="73" applyNumberFormat="1" applyFont="1" applyBorder="1">
      <alignment/>
      <protection/>
    </xf>
    <xf numFmtId="10" fontId="22" fillId="0" borderId="88" xfId="73" applyNumberFormat="1" applyFont="1" applyBorder="1">
      <alignment/>
      <protection/>
    </xf>
    <xf numFmtId="3" fontId="22" fillId="0" borderId="88" xfId="73" applyNumberFormat="1" applyFont="1" applyBorder="1" quotePrefix="1">
      <alignment/>
      <protection/>
    </xf>
    <xf numFmtId="10" fontId="22" fillId="0" borderId="104" xfId="73" applyNumberFormat="1" applyFont="1" applyBorder="1">
      <alignment/>
      <protection/>
    </xf>
    <xf numFmtId="10" fontId="22" fillId="0" borderId="124" xfId="73" applyNumberFormat="1" applyFont="1" applyBorder="1">
      <alignment/>
      <protection/>
    </xf>
    <xf numFmtId="3" fontId="22" fillId="0" borderId="88" xfId="73" applyNumberFormat="1" applyFont="1" applyBorder="1">
      <alignment/>
      <protection/>
    </xf>
    <xf numFmtId="0" fontId="22" fillId="0" borderId="0" xfId="73" applyNumberFormat="1" applyFont="1" applyFill="1" applyBorder="1">
      <alignment/>
      <protection/>
    </xf>
    <xf numFmtId="0" fontId="22" fillId="0" borderId="0" xfId="74" applyFont="1">
      <alignment/>
      <protection/>
    </xf>
    <xf numFmtId="0" fontId="22" fillId="0" borderId="0" xfId="74" applyFont="1" applyAlignment="1">
      <alignment vertical="center"/>
      <protection/>
    </xf>
    <xf numFmtId="49" fontId="27" fillId="7" borderId="125" xfId="74" applyNumberFormat="1" applyFont="1" applyFill="1" applyBorder="1" applyAlignment="1">
      <alignment horizontal="center" vertical="center" wrapText="1"/>
      <protection/>
    </xf>
    <xf numFmtId="1" fontId="27" fillId="7" borderId="126" xfId="74" applyNumberFormat="1" applyFont="1" applyFill="1" applyBorder="1" applyAlignment="1">
      <alignment horizontal="center" vertical="center" wrapText="1"/>
      <protection/>
    </xf>
    <xf numFmtId="1" fontId="27" fillId="7" borderId="127" xfId="74" applyNumberFormat="1" applyFont="1" applyFill="1" applyBorder="1" applyAlignment="1">
      <alignment horizontal="center" vertical="center" wrapText="1"/>
      <protection/>
    </xf>
    <xf numFmtId="1" fontId="29" fillId="0" borderId="0" xfId="74" applyNumberFormat="1" applyFont="1" applyAlignment="1">
      <alignment horizontal="center" vertical="center" wrapText="1"/>
      <protection/>
    </xf>
    <xf numFmtId="0" fontId="35" fillId="0" borderId="128" xfId="74" applyNumberFormat="1" applyFont="1" applyBorder="1" applyAlignment="1">
      <alignment vertical="center"/>
      <protection/>
    </xf>
    <xf numFmtId="3" fontId="35" fillId="0" borderId="129" xfId="74" applyNumberFormat="1" applyFont="1" applyBorder="1" applyAlignment="1">
      <alignment vertical="center"/>
      <protection/>
    </xf>
    <xf numFmtId="10" fontId="35" fillId="0" borderId="109" xfId="74" applyNumberFormat="1" applyFont="1" applyBorder="1" applyAlignment="1">
      <alignment vertical="center"/>
      <protection/>
    </xf>
    <xf numFmtId="3" fontId="35" fillId="0" borderId="108" xfId="74" applyNumberFormat="1" applyFont="1" applyBorder="1" applyAlignment="1">
      <alignment vertical="center"/>
      <protection/>
    </xf>
    <xf numFmtId="10" fontId="35" fillId="0" borderId="130" xfId="74" applyNumberFormat="1" applyFont="1" applyBorder="1" applyAlignment="1">
      <alignment vertical="center"/>
      <protection/>
    </xf>
    <xf numFmtId="0" fontId="35" fillId="0" borderId="0" xfId="74" applyFont="1" applyAlignment="1">
      <alignment vertical="center"/>
      <protection/>
    </xf>
    <xf numFmtId="0" fontId="22" fillId="0" borderId="131" xfId="74" applyNumberFormat="1" applyFont="1" applyBorder="1">
      <alignment/>
      <protection/>
    </xf>
    <xf numFmtId="3" fontId="22" fillId="0" borderId="85" xfId="74" applyNumberFormat="1" applyFont="1" applyBorder="1">
      <alignment/>
      <protection/>
    </xf>
    <xf numFmtId="10" fontId="22" fillId="0" borderId="111" xfId="74" applyNumberFormat="1" applyFont="1" applyBorder="1">
      <alignment/>
      <protection/>
    </xf>
    <xf numFmtId="10" fontId="22" fillId="0" borderId="132" xfId="74" applyNumberFormat="1" applyFont="1" applyBorder="1">
      <alignment/>
      <protection/>
    </xf>
    <xf numFmtId="3" fontId="22" fillId="0" borderId="115" xfId="74" applyNumberFormat="1" applyFont="1" applyBorder="1">
      <alignment/>
      <protection/>
    </xf>
    <xf numFmtId="10" fontId="22" fillId="0" borderId="77" xfId="74" applyNumberFormat="1" applyFont="1" applyBorder="1">
      <alignment/>
      <protection/>
    </xf>
    <xf numFmtId="0" fontId="33" fillId="0" borderId="0" xfId="74" applyFont="1">
      <alignment/>
      <protection/>
    </xf>
    <xf numFmtId="0" fontId="22" fillId="0" borderId="133" xfId="74" applyNumberFormat="1" applyFont="1" applyBorder="1">
      <alignment/>
      <protection/>
    </xf>
    <xf numFmtId="3" fontId="22" fillId="0" borderId="134" xfId="74" applyNumberFormat="1" applyFont="1" applyBorder="1">
      <alignment/>
      <protection/>
    </xf>
    <xf numFmtId="10" fontId="22" fillId="0" borderId="24" xfId="74" applyNumberFormat="1" applyFont="1" applyBorder="1">
      <alignment/>
      <protection/>
    </xf>
    <xf numFmtId="10" fontId="22" fillId="0" borderId="65" xfId="74" applyNumberFormat="1" applyFont="1" applyBorder="1">
      <alignment/>
      <protection/>
    </xf>
    <xf numFmtId="10" fontId="22" fillId="0" borderId="135" xfId="74" applyNumberFormat="1" applyFont="1" applyBorder="1">
      <alignment/>
      <protection/>
    </xf>
    <xf numFmtId="0" fontId="22" fillId="0" borderId="0" xfId="75" applyFont="1">
      <alignment/>
      <protection/>
    </xf>
    <xf numFmtId="49" fontId="31" fillId="7" borderId="67" xfId="75" applyNumberFormat="1" applyFont="1" applyFill="1" applyBorder="1" applyAlignment="1">
      <alignment horizontal="center" vertical="center" wrapText="1"/>
      <protection/>
    </xf>
    <xf numFmtId="1" fontId="31" fillId="7" borderId="117" xfId="75" applyNumberFormat="1" applyFont="1" applyFill="1" applyBorder="1" applyAlignment="1">
      <alignment horizontal="center" vertical="center" wrapText="1"/>
      <protection/>
    </xf>
    <xf numFmtId="1" fontId="31" fillId="7" borderId="68" xfId="75" applyNumberFormat="1" applyFont="1" applyFill="1" applyBorder="1" applyAlignment="1">
      <alignment horizontal="center" vertical="center" wrapText="1"/>
      <protection/>
    </xf>
    <xf numFmtId="1" fontId="22" fillId="0" borderId="0" xfId="75" applyNumberFormat="1" applyFont="1" applyAlignment="1">
      <alignment horizontal="center" vertical="center" wrapText="1"/>
      <protection/>
    </xf>
    <xf numFmtId="0" fontId="35" fillId="0" borderId="91" xfId="75" applyNumberFormat="1" applyFont="1" applyBorder="1">
      <alignment/>
      <protection/>
    </xf>
    <xf numFmtId="3" fontId="35" fillId="0" borderId="82" xfId="75" applyNumberFormat="1" applyFont="1" applyBorder="1">
      <alignment/>
      <protection/>
    </xf>
    <xf numFmtId="10" fontId="35" fillId="0" borderId="93" xfId="75" applyNumberFormat="1" applyFont="1" applyBorder="1">
      <alignment/>
      <protection/>
    </xf>
    <xf numFmtId="3" fontId="35" fillId="0" borderId="93" xfId="75" applyNumberFormat="1" applyFont="1" applyBorder="1">
      <alignment/>
      <protection/>
    </xf>
    <xf numFmtId="10" fontId="35" fillId="0" borderId="84" xfId="75" applyNumberFormat="1" applyFont="1" applyBorder="1">
      <alignment/>
      <protection/>
    </xf>
    <xf numFmtId="3" fontId="35" fillId="0" borderId="92" xfId="75" applyNumberFormat="1" applyFont="1" applyBorder="1">
      <alignment/>
      <protection/>
    </xf>
    <xf numFmtId="0" fontId="43" fillId="0" borderId="0" xfId="75" applyFont="1">
      <alignment/>
      <protection/>
    </xf>
    <xf numFmtId="0" fontId="22" fillId="18" borderId="110" xfId="75" applyNumberFormat="1" applyFont="1" applyFill="1" applyBorder="1">
      <alignment/>
      <protection/>
    </xf>
    <xf numFmtId="3" fontId="22" fillId="18" borderId="85" xfId="75" applyNumberFormat="1" applyFont="1" applyFill="1" applyBorder="1">
      <alignment/>
      <protection/>
    </xf>
    <xf numFmtId="10" fontId="22" fillId="18" borderId="111" xfId="75" applyNumberFormat="1" applyFont="1" applyFill="1" applyBorder="1">
      <alignment/>
      <protection/>
    </xf>
    <xf numFmtId="3" fontId="22" fillId="18" borderId="115" xfId="75" applyNumberFormat="1" applyFont="1" applyFill="1" applyBorder="1">
      <alignment/>
      <protection/>
    </xf>
    <xf numFmtId="10" fontId="22" fillId="18" borderId="77" xfId="75" applyNumberFormat="1" applyFont="1" applyFill="1" applyBorder="1">
      <alignment/>
      <protection/>
    </xf>
    <xf numFmtId="0" fontId="33" fillId="0" borderId="0" xfId="75" applyFont="1">
      <alignment/>
      <protection/>
    </xf>
    <xf numFmtId="3" fontId="33" fillId="0" borderId="0" xfId="75" applyNumberFormat="1" applyFont="1">
      <alignment/>
      <protection/>
    </xf>
    <xf numFmtId="0" fontId="22" fillId="0" borderId="99" xfId="75" applyNumberFormat="1" applyFont="1" applyBorder="1" quotePrefix="1">
      <alignment/>
      <protection/>
    </xf>
    <xf numFmtId="3" fontId="22" fillId="0" borderId="74" xfId="75" applyNumberFormat="1" applyFont="1" applyBorder="1">
      <alignment/>
      <protection/>
    </xf>
    <xf numFmtId="10" fontId="22" fillId="0" borderId="101" xfId="75" applyNumberFormat="1" applyFont="1" applyBorder="1">
      <alignment/>
      <protection/>
    </xf>
    <xf numFmtId="3" fontId="22" fillId="0" borderId="118" xfId="75" applyNumberFormat="1" applyFont="1" applyBorder="1" quotePrefix="1">
      <alignment/>
      <protection/>
    </xf>
    <xf numFmtId="10" fontId="22" fillId="0" borderId="102" xfId="75" applyNumberFormat="1" applyFont="1" applyBorder="1">
      <alignment/>
      <protection/>
    </xf>
    <xf numFmtId="3" fontId="22" fillId="0" borderId="118" xfId="75" applyNumberFormat="1" applyFont="1" applyBorder="1">
      <alignment/>
      <protection/>
    </xf>
    <xf numFmtId="10" fontId="22" fillId="0" borderId="0" xfId="75" applyNumberFormat="1" applyFont="1" applyFill="1" applyBorder="1">
      <alignment/>
      <protection/>
    </xf>
    <xf numFmtId="3" fontId="22" fillId="0" borderId="0" xfId="75" applyNumberFormat="1" applyFont="1">
      <alignment/>
      <protection/>
    </xf>
    <xf numFmtId="10" fontId="22" fillId="0" borderId="102" xfId="75" applyNumberFormat="1" applyFont="1" applyBorder="1" applyAlignment="1">
      <alignment horizontal="center"/>
      <protection/>
    </xf>
    <xf numFmtId="0" fontId="22" fillId="18" borderId="120" xfId="75" applyNumberFormat="1" applyFont="1" applyFill="1" applyBorder="1">
      <alignment/>
      <protection/>
    </xf>
    <xf numFmtId="3" fontId="22" fillId="18" borderId="70" xfId="75" applyNumberFormat="1" applyFont="1" applyFill="1" applyBorder="1">
      <alignment/>
      <protection/>
    </xf>
    <xf numFmtId="10" fontId="22" fillId="18" borderId="72" xfId="75" applyNumberFormat="1" applyFont="1" applyFill="1" applyBorder="1">
      <alignment/>
      <protection/>
    </xf>
    <xf numFmtId="3" fontId="22" fillId="18" borderId="122" xfId="75" applyNumberFormat="1" applyFont="1" applyFill="1" applyBorder="1">
      <alignment/>
      <protection/>
    </xf>
    <xf numFmtId="10" fontId="22" fillId="18" borderId="73" xfId="75" applyNumberFormat="1" applyFont="1" applyFill="1" applyBorder="1">
      <alignment/>
      <protection/>
    </xf>
    <xf numFmtId="10" fontId="22" fillId="18" borderId="122" xfId="75" applyNumberFormat="1" applyFont="1" applyFill="1" applyBorder="1">
      <alignment/>
      <protection/>
    </xf>
    <xf numFmtId="3" fontId="22" fillId="18" borderId="136" xfId="75" applyNumberFormat="1" applyFont="1" applyFill="1" applyBorder="1">
      <alignment/>
      <protection/>
    </xf>
    <xf numFmtId="0" fontId="22" fillId="0" borderId="110" xfId="75" applyNumberFormat="1" applyFont="1" applyBorder="1" quotePrefix="1">
      <alignment/>
      <protection/>
    </xf>
    <xf numFmtId="3" fontId="22" fillId="0" borderId="85" xfId="75" applyNumberFormat="1" applyFont="1" applyBorder="1">
      <alignment/>
      <protection/>
    </xf>
    <xf numFmtId="3" fontId="22" fillId="0" borderId="115" xfId="75" applyNumberFormat="1" applyFont="1" applyBorder="1" quotePrefix="1">
      <alignment/>
      <protection/>
    </xf>
    <xf numFmtId="3" fontId="22" fillId="0" borderId="115" xfId="75" applyNumberFormat="1" applyFont="1" applyBorder="1">
      <alignment/>
      <protection/>
    </xf>
    <xf numFmtId="10" fontId="22" fillId="0" borderId="77" xfId="75" applyNumberFormat="1" applyFont="1" applyBorder="1">
      <alignment/>
      <protection/>
    </xf>
    <xf numFmtId="3" fontId="22" fillId="18" borderId="136" xfId="75" applyNumberFormat="1" applyFont="1" applyFill="1" applyBorder="1" quotePrefix="1">
      <alignment/>
      <protection/>
    </xf>
    <xf numFmtId="0" fontId="22" fillId="18" borderId="137" xfId="75" applyNumberFormat="1" applyFont="1" applyFill="1" applyBorder="1">
      <alignment/>
      <protection/>
    </xf>
    <xf numFmtId="3" fontId="22" fillId="18" borderId="113" xfId="75" applyNumberFormat="1" applyFont="1" applyFill="1" applyBorder="1">
      <alignment/>
      <protection/>
    </xf>
    <xf numFmtId="10" fontId="22" fillId="18" borderId="117" xfId="75" applyNumberFormat="1" applyFont="1" applyFill="1" applyBorder="1">
      <alignment/>
      <protection/>
    </xf>
    <xf numFmtId="3" fontId="22" fillId="18" borderId="117" xfId="75" applyNumberFormat="1" applyFont="1" applyFill="1" applyBorder="1" quotePrefix="1">
      <alignment/>
      <protection/>
    </xf>
    <xf numFmtId="10" fontId="22" fillId="18" borderId="68" xfId="75" applyNumberFormat="1" applyFont="1" applyFill="1" applyBorder="1" applyAlignment="1">
      <alignment horizontal="right"/>
      <protection/>
    </xf>
    <xf numFmtId="0" fontId="22" fillId="0" borderId="0" xfId="76" applyFont="1" applyFill="1">
      <alignment/>
      <protection/>
    </xf>
    <xf numFmtId="0" fontId="30" fillId="0" borderId="0" xfId="76" applyFont="1" applyFill="1">
      <alignment/>
      <protection/>
    </xf>
    <xf numFmtId="1" fontId="30" fillId="0" borderId="0" xfId="76" applyNumberFormat="1" applyFont="1" applyFill="1" applyAlignment="1">
      <alignment horizontal="center" vertical="center" wrapText="1"/>
      <protection/>
    </xf>
    <xf numFmtId="49" fontId="31" fillId="7" borderId="79" xfId="76" applyNumberFormat="1" applyFont="1" applyFill="1" applyBorder="1" applyAlignment="1">
      <alignment horizontal="center" vertical="center" wrapText="1"/>
      <protection/>
    </xf>
    <xf numFmtId="49" fontId="31" fillId="7" borderId="88" xfId="76" applyNumberFormat="1" applyFont="1" applyFill="1" applyBorder="1" applyAlignment="1">
      <alignment horizontal="center" vertical="center" wrapText="1"/>
      <protection/>
    </xf>
    <xf numFmtId="1" fontId="22" fillId="0" borderId="0" xfId="76" applyNumberFormat="1" applyFont="1" applyFill="1" applyAlignment="1">
      <alignment horizontal="center" vertical="center" wrapText="1"/>
      <protection/>
    </xf>
    <xf numFmtId="0" fontId="35" fillId="0" borderId="45" xfId="76" applyNumberFormat="1" applyFont="1" applyFill="1" applyBorder="1" applyAlignment="1">
      <alignment vertical="center"/>
      <protection/>
    </xf>
    <xf numFmtId="3" fontId="35" fillId="0" borderId="123" xfId="76" applyNumberFormat="1" applyFont="1" applyFill="1" applyBorder="1" applyAlignment="1">
      <alignment vertical="center"/>
      <protection/>
    </xf>
    <xf numFmtId="3" fontId="35" fillId="0" borderId="22" xfId="76" applyNumberFormat="1" applyFont="1" applyFill="1" applyBorder="1" applyAlignment="1">
      <alignment vertical="center"/>
      <protection/>
    </xf>
    <xf numFmtId="3" fontId="35" fillId="0" borderId="20" xfId="76" applyNumberFormat="1" applyFont="1" applyFill="1" applyBorder="1" applyAlignment="1">
      <alignment vertical="center"/>
      <protection/>
    </xf>
    <xf numFmtId="10" fontId="35" fillId="0" borderId="69" xfId="76" applyNumberFormat="1" applyFont="1" applyFill="1" applyBorder="1" applyAlignment="1">
      <alignment vertical="center"/>
      <protection/>
    </xf>
    <xf numFmtId="10" fontId="35" fillId="0" borderId="69" xfId="76" applyNumberFormat="1" applyFont="1" applyFill="1" applyBorder="1" applyAlignment="1">
      <alignment horizontal="right" vertical="center"/>
      <protection/>
    </xf>
    <xf numFmtId="0" fontId="35" fillId="0" borderId="0" xfId="76" applyFont="1" applyFill="1" applyAlignment="1">
      <alignment vertical="center"/>
      <protection/>
    </xf>
    <xf numFmtId="0" fontId="29" fillId="18" borderId="120" xfId="76" applyFont="1" applyFill="1" applyBorder="1">
      <alignment/>
      <protection/>
    </xf>
    <xf numFmtId="3" fontId="29" fillId="18" borderId="71" xfId="76" applyNumberFormat="1" applyFont="1" applyFill="1" applyBorder="1">
      <alignment/>
      <protection/>
    </xf>
    <xf numFmtId="3" fontId="29" fillId="18" borderId="122" xfId="76" applyNumberFormat="1" applyFont="1" applyFill="1" applyBorder="1">
      <alignment/>
      <protection/>
    </xf>
    <xf numFmtId="10" fontId="29" fillId="18" borderId="73" xfId="76" applyNumberFormat="1" applyFont="1" applyFill="1" applyBorder="1">
      <alignment/>
      <protection/>
    </xf>
    <xf numFmtId="10" fontId="29" fillId="18" borderId="73" xfId="76" applyNumberFormat="1" applyFont="1" applyFill="1" applyBorder="1" applyAlignment="1">
      <alignment horizontal="right"/>
      <protection/>
    </xf>
    <xf numFmtId="0" fontId="27" fillId="0" borderId="0" xfId="76" applyFont="1" applyFill="1">
      <alignment/>
      <protection/>
    </xf>
    <xf numFmtId="0" fontId="22" fillId="0" borderId="99" xfId="76" applyFont="1" applyFill="1" applyBorder="1">
      <alignment/>
      <protection/>
    </xf>
    <xf numFmtId="3" fontId="22" fillId="0" borderId="75" xfId="76" applyNumberFormat="1" applyFont="1" applyFill="1" applyBorder="1">
      <alignment/>
      <protection/>
    </xf>
    <xf numFmtId="3" fontId="22" fillId="0" borderId="101" xfId="76" applyNumberFormat="1" applyFont="1" applyFill="1" applyBorder="1">
      <alignment/>
      <protection/>
    </xf>
    <xf numFmtId="10" fontId="22" fillId="0" borderId="102" xfId="76" applyNumberFormat="1" applyFont="1" applyFill="1" applyBorder="1">
      <alignment/>
      <protection/>
    </xf>
    <xf numFmtId="10" fontId="22" fillId="0" borderId="102" xfId="76" applyNumberFormat="1" applyFont="1" applyFill="1" applyBorder="1" applyAlignment="1">
      <alignment horizontal="right"/>
      <protection/>
    </xf>
    <xf numFmtId="0" fontId="22" fillId="0" borderId="103" xfId="76" applyFont="1" applyFill="1" applyBorder="1">
      <alignment/>
      <protection/>
    </xf>
    <xf numFmtId="3" fontId="22" fillId="0" borderId="79" xfId="76" applyNumberFormat="1" applyFont="1" applyFill="1" applyBorder="1">
      <alignment/>
      <protection/>
    </xf>
    <xf numFmtId="3" fontId="22" fillId="0" borderId="88" xfId="76" applyNumberFormat="1" applyFont="1" applyFill="1" applyBorder="1">
      <alignment/>
      <protection/>
    </xf>
    <xf numFmtId="10" fontId="22" fillId="0" borderId="104" xfId="76" applyNumberFormat="1" applyFont="1" applyFill="1" applyBorder="1">
      <alignment/>
      <protection/>
    </xf>
    <xf numFmtId="10" fontId="22" fillId="0" borderId="104" xfId="76" applyNumberFormat="1" applyFont="1" applyFill="1" applyBorder="1" applyAlignment="1">
      <alignment horizontal="right"/>
      <protection/>
    </xf>
    <xf numFmtId="0" fontId="22" fillId="0" borderId="110" xfId="76" applyFont="1" applyFill="1" applyBorder="1">
      <alignment/>
      <protection/>
    </xf>
    <xf numFmtId="3" fontId="22" fillId="0" borderId="86" xfId="76" applyNumberFormat="1" applyFont="1" applyFill="1" applyBorder="1">
      <alignment/>
      <protection/>
    </xf>
    <xf numFmtId="3" fontId="22" fillId="0" borderId="111" xfId="76" applyNumberFormat="1" applyFont="1" applyFill="1" applyBorder="1">
      <alignment/>
      <protection/>
    </xf>
    <xf numFmtId="10" fontId="22" fillId="0" borderId="77" xfId="76" applyNumberFormat="1" applyFont="1" applyFill="1" applyBorder="1">
      <alignment/>
      <protection/>
    </xf>
    <xf numFmtId="10" fontId="22" fillId="0" borderId="77" xfId="76" applyNumberFormat="1" applyFont="1" applyFill="1" applyBorder="1" applyAlignment="1">
      <alignment horizontal="right"/>
      <protection/>
    </xf>
    <xf numFmtId="0" fontId="22" fillId="0" borderId="35" xfId="76" applyFont="1" applyFill="1" applyBorder="1">
      <alignment/>
      <protection/>
    </xf>
    <xf numFmtId="3" fontId="22" fillId="0" borderId="138" xfId="76" applyNumberFormat="1" applyFont="1" applyFill="1" applyBorder="1">
      <alignment/>
      <protection/>
    </xf>
    <xf numFmtId="3" fontId="22" fillId="0" borderId="40" xfId="76" applyNumberFormat="1" applyFont="1" applyFill="1" applyBorder="1">
      <alignment/>
      <protection/>
    </xf>
    <xf numFmtId="10" fontId="22" fillId="0" borderId="53" xfId="76" applyNumberFormat="1" applyFont="1" applyFill="1" applyBorder="1">
      <alignment/>
      <protection/>
    </xf>
    <xf numFmtId="10" fontId="22" fillId="0" borderId="53" xfId="76" applyNumberFormat="1" applyFont="1" applyFill="1" applyBorder="1" applyAlignment="1">
      <alignment horizontal="right"/>
      <protection/>
    </xf>
    <xf numFmtId="0" fontId="31" fillId="0" borderId="0" xfId="76" applyFont="1" applyFill="1">
      <alignment/>
      <protection/>
    </xf>
    <xf numFmtId="0" fontId="22" fillId="18" borderId="139" xfId="76" applyFont="1" applyFill="1" applyBorder="1">
      <alignment/>
      <protection/>
    </xf>
    <xf numFmtId="3" fontId="22" fillId="18" borderId="113" xfId="76" applyNumberFormat="1" applyFont="1" applyFill="1" applyBorder="1">
      <alignment/>
      <protection/>
    </xf>
    <xf numFmtId="3" fontId="22" fillId="18" borderId="117" xfId="76" applyNumberFormat="1" applyFont="1" applyFill="1" applyBorder="1">
      <alignment/>
      <protection/>
    </xf>
    <xf numFmtId="10" fontId="22" fillId="18" borderId="68" xfId="76" applyNumberFormat="1" applyFont="1" applyFill="1" applyBorder="1">
      <alignment/>
      <protection/>
    </xf>
    <xf numFmtId="10" fontId="22" fillId="18" borderId="68" xfId="76" applyNumberFormat="1" applyFont="1" applyFill="1" applyBorder="1" applyAlignment="1">
      <alignment horizontal="right"/>
      <protection/>
    </xf>
    <xf numFmtId="0" fontId="22" fillId="0" borderId="0" xfId="77" applyFont="1" applyFill="1">
      <alignment/>
      <protection/>
    </xf>
    <xf numFmtId="0" fontId="30" fillId="0" borderId="0" xfId="77" applyFont="1" applyFill="1">
      <alignment/>
      <protection/>
    </xf>
    <xf numFmtId="1" fontId="30" fillId="0" borderId="0" xfId="77" applyNumberFormat="1" applyFont="1" applyFill="1" applyAlignment="1">
      <alignment horizontal="center" vertical="center" wrapText="1"/>
      <protection/>
    </xf>
    <xf numFmtId="49" fontId="31" fillId="7" borderId="79" xfId="77" applyNumberFormat="1" applyFont="1" applyFill="1" applyBorder="1" applyAlignment="1">
      <alignment horizontal="center" vertical="center" wrapText="1"/>
      <protection/>
    </xf>
    <xf numFmtId="49" fontId="31" fillId="7" borderId="88" xfId="77" applyNumberFormat="1" applyFont="1" applyFill="1" applyBorder="1" applyAlignment="1">
      <alignment horizontal="center" vertical="center" wrapText="1"/>
      <protection/>
    </xf>
    <xf numFmtId="1" fontId="22" fillId="0" borderId="0" xfId="77" applyNumberFormat="1" applyFont="1" applyFill="1" applyAlignment="1">
      <alignment horizontal="center" vertical="center" wrapText="1"/>
      <protection/>
    </xf>
    <xf numFmtId="0" fontId="35" fillId="0" borderId="45" xfId="77" applyNumberFormat="1" applyFont="1" applyFill="1" applyBorder="1" applyAlignment="1">
      <alignment vertical="center"/>
      <protection/>
    </xf>
    <xf numFmtId="3" fontId="35" fillId="0" borderId="123" xfId="77" applyNumberFormat="1" applyFont="1" applyFill="1" applyBorder="1" applyAlignment="1">
      <alignment vertical="center"/>
      <protection/>
    </xf>
    <xf numFmtId="3" fontId="35" fillId="0" borderId="22" xfId="77" applyNumberFormat="1" applyFont="1" applyFill="1" applyBorder="1" applyAlignment="1">
      <alignment vertical="center"/>
      <protection/>
    </xf>
    <xf numFmtId="3" fontId="35" fillId="0" borderId="20" xfId="77" applyNumberFormat="1" applyFont="1" applyFill="1" applyBorder="1" applyAlignment="1">
      <alignment vertical="center"/>
      <protection/>
    </xf>
    <xf numFmtId="10" fontId="35" fillId="0" borderId="69" xfId="77" applyNumberFormat="1" applyFont="1" applyFill="1" applyBorder="1" applyAlignment="1">
      <alignment vertical="center"/>
      <protection/>
    </xf>
    <xf numFmtId="10" fontId="35" fillId="0" borderId="69" xfId="77" applyNumberFormat="1" applyFont="1" applyFill="1" applyBorder="1" applyAlignment="1">
      <alignment horizontal="right" vertical="center"/>
      <protection/>
    </xf>
    <xf numFmtId="0" fontId="35" fillId="0" borderId="0" xfId="77" applyFont="1" applyFill="1" applyAlignment="1">
      <alignment vertical="center"/>
      <protection/>
    </xf>
    <xf numFmtId="0" fontId="29" fillId="18" borderId="120" xfId="77" applyFont="1" applyFill="1" applyBorder="1">
      <alignment/>
      <protection/>
    </xf>
    <xf numFmtId="3" fontId="29" fillId="18" borderId="71" xfId="77" applyNumberFormat="1" applyFont="1" applyFill="1" applyBorder="1">
      <alignment/>
      <protection/>
    </xf>
    <xf numFmtId="3" fontId="29" fillId="18" borderId="122" xfId="77" applyNumberFormat="1" applyFont="1" applyFill="1" applyBorder="1">
      <alignment/>
      <protection/>
    </xf>
    <xf numFmtId="10" fontId="29" fillId="18" borderId="73" xfId="77" applyNumberFormat="1" applyFont="1" applyFill="1" applyBorder="1">
      <alignment/>
      <protection/>
    </xf>
    <xf numFmtId="10" fontId="29" fillId="18" borderId="73" xfId="77" applyNumberFormat="1" applyFont="1" applyFill="1" applyBorder="1" applyAlignment="1">
      <alignment horizontal="right"/>
      <protection/>
    </xf>
    <xf numFmtId="0" fontId="27" fillId="0" borderId="0" xfId="77" applyFont="1" applyFill="1">
      <alignment/>
      <protection/>
    </xf>
    <xf numFmtId="0" fontId="22" fillId="0" borderId="99" xfId="77" applyFont="1" applyFill="1" applyBorder="1">
      <alignment/>
      <protection/>
    </xf>
    <xf numFmtId="3" fontId="22" fillId="0" borderId="75" xfId="77" applyNumberFormat="1" applyFont="1" applyFill="1" applyBorder="1">
      <alignment/>
      <protection/>
    </xf>
    <xf numFmtId="3" fontId="22" fillId="0" borderId="101" xfId="77" applyNumberFormat="1" applyFont="1" applyFill="1" applyBorder="1">
      <alignment/>
      <protection/>
    </xf>
    <xf numFmtId="10" fontId="22" fillId="0" borderId="102" xfId="77" applyNumberFormat="1" applyFont="1" applyFill="1" applyBorder="1">
      <alignment/>
      <protection/>
    </xf>
    <xf numFmtId="10" fontId="22" fillId="0" borderId="102" xfId="77" applyNumberFormat="1" applyFont="1" applyFill="1" applyBorder="1" applyAlignment="1">
      <alignment horizontal="right"/>
      <protection/>
    </xf>
    <xf numFmtId="0" fontId="22" fillId="0" borderId="110" xfId="77" applyFont="1" applyFill="1" applyBorder="1">
      <alignment/>
      <protection/>
    </xf>
    <xf numFmtId="3" fontId="22" fillId="0" borderId="86" xfId="77" applyNumberFormat="1" applyFont="1" applyFill="1" applyBorder="1">
      <alignment/>
      <protection/>
    </xf>
    <xf numFmtId="3" fontId="22" fillId="0" borderId="111" xfId="77" applyNumberFormat="1" applyFont="1" applyFill="1" applyBorder="1">
      <alignment/>
      <protection/>
    </xf>
    <xf numFmtId="10" fontId="22" fillId="0" borderId="77" xfId="77" applyNumberFormat="1" applyFont="1" applyFill="1" applyBorder="1">
      <alignment/>
      <protection/>
    </xf>
    <xf numFmtId="10" fontId="22" fillId="0" borderId="77" xfId="77" applyNumberFormat="1" applyFont="1" applyFill="1" applyBorder="1" applyAlignment="1">
      <alignment horizontal="right"/>
      <protection/>
    </xf>
    <xf numFmtId="0" fontId="31" fillId="0" borderId="0" xfId="77" applyFont="1" applyFill="1">
      <alignment/>
      <protection/>
    </xf>
    <xf numFmtId="0" fontId="22" fillId="18" borderId="139" xfId="77" applyFont="1" applyFill="1" applyBorder="1">
      <alignment/>
      <protection/>
    </xf>
    <xf numFmtId="3" fontId="22" fillId="18" borderId="113" xfId="77" applyNumberFormat="1" applyFont="1" applyFill="1" applyBorder="1">
      <alignment/>
      <protection/>
    </xf>
    <xf numFmtId="3" fontId="22" fillId="18" borderId="117" xfId="77" applyNumberFormat="1" applyFont="1" applyFill="1" applyBorder="1">
      <alignment/>
      <protection/>
    </xf>
    <xf numFmtId="10" fontId="22" fillId="18" borderId="68" xfId="77" applyNumberFormat="1" applyFont="1" applyFill="1" applyBorder="1">
      <alignment/>
      <protection/>
    </xf>
    <xf numFmtId="10" fontId="22" fillId="18" borderId="68" xfId="77" applyNumberFormat="1" applyFont="1" applyFill="1" applyBorder="1" applyAlignment="1">
      <alignment horizontal="right"/>
      <protection/>
    </xf>
    <xf numFmtId="0" fontId="22" fillId="0" borderId="0" xfId="78" applyFont="1">
      <alignment/>
      <protection/>
    </xf>
    <xf numFmtId="0" fontId="29" fillId="0" borderId="0" xfId="78" applyFont="1">
      <alignment/>
      <protection/>
    </xf>
    <xf numFmtId="49" fontId="31" fillId="7" borderId="67" xfId="78" applyNumberFormat="1" applyFont="1" applyFill="1" applyBorder="1" applyAlignment="1">
      <alignment horizontal="center" vertical="center" wrapText="1"/>
      <protection/>
    </xf>
    <xf numFmtId="1" fontId="31" fillId="7" borderId="117" xfId="78" applyNumberFormat="1" applyFont="1" applyFill="1" applyBorder="1" applyAlignment="1">
      <alignment horizontal="center" vertical="center" wrapText="1"/>
      <protection/>
    </xf>
    <xf numFmtId="1" fontId="31" fillId="7" borderId="68" xfId="78" applyNumberFormat="1" applyFont="1" applyFill="1" applyBorder="1" applyAlignment="1">
      <alignment horizontal="center" vertical="center" wrapText="1"/>
      <protection/>
    </xf>
    <xf numFmtId="1" fontId="22" fillId="0" borderId="0" xfId="78" applyNumberFormat="1" applyFont="1" applyAlignment="1">
      <alignment horizontal="center" vertical="center" wrapText="1"/>
      <protection/>
    </xf>
    <xf numFmtId="0" fontId="35" fillId="0" borderId="120" xfId="78" applyNumberFormat="1" applyFont="1" applyBorder="1">
      <alignment/>
      <protection/>
    </xf>
    <xf numFmtId="3" fontId="35" fillId="0" borderId="71" xfId="78" applyNumberFormat="1" applyFont="1" applyBorder="1">
      <alignment/>
      <protection/>
    </xf>
    <xf numFmtId="10" fontId="35" fillId="0" borderId="122" xfId="78" applyNumberFormat="1" applyFont="1" applyBorder="1">
      <alignment/>
      <protection/>
    </xf>
    <xf numFmtId="3" fontId="35" fillId="0" borderId="122" xfId="78" applyNumberFormat="1" applyFont="1" applyBorder="1">
      <alignment/>
      <protection/>
    </xf>
    <xf numFmtId="10" fontId="35" fillId="0" borderId="73" xfId="78" applyNumberFormat="1" applyFont="1" applyBorder="1">
      <alignment/>
      <protection/>
    </xf>
    <xf numFmtId="3" fontId="35" fillId="0" borderId="121" xfId="78" applyNumberFormat="1" applyFont="1" applyBorder="1">
      <alignment/>
      <protection/>
    </xf>
    <xf numFmtId="0" fontId="35" fillId="0" borderId="0" xfId="78" applyFont="1">
      <alignment/>
      <protection/>
    </xf>
    <xf numFmtId="0" fontId="29" fillId="18" borderId="99" xfId="78" applyNumberFormat="1" applyFont="1" applyFill="1" applyBorder="1">
      <alignment/>
      <protection/>
    </xf>
    <xf numFmtId="3" fontId="29" fillId="18" borderId="74" xfId="78" applyNumberFormat="1" applyFont="1" applyFill="1" applyBorder="1">
      <alignment/>
      <protection/>
    </xf>
    <xf numFmtId="10" fontId="29" fillId="18" borderId="101" xfId="78" applyNumberFormat="1" applyFont="1" applyFill="1" applyBorder="1">
      <alignment/>
      <protection/>
    </xf>
    <xf numFmtId="3" fontId="29" fillId="18" borderId="118" xfId="78" applyNumberFormat="1" applyFont="1" applyFill="1" applyBorder="1">
      <alignment/>
      <protection/>
    </xf>
    <xf numFmtId="10" fontId="29" fillId="18" borderId="102" xfId="78" applyNumberFormat="1" applyFont="1" applyFill="1" applyBorder="1">
      <alignment/>
      <protection/>
    </xf>
    <xf numFmtId="0" fontId="43" fillId="0" borderId="0" xfId="78" applyFont="1">
      <alignment/>
      <protection/>
    </xf>
    <xf numFmtId="3" fontId="43" fillId="0" borderId="0" xfId="78" applyNumberFormat="1" applyFont="1">
      <alignment/>
      <protection/>
    </xf>
    <xf numFmtId="0" fontId="22" fillId="0" borderId="99" xfId="78" applyNumberFormat="1" applyFont="1" applyBorder="1" quotePrefix="1">
      <alignment/>
      <protection/>
    </xf>
    <xf numFmtId="3" fontId="22" fillId="0" borderId="74" xfId="78" applyNumberFormat="1" applyFont="1" applyBorder="1">
      <alignment/>
      <protection/>
    </xf>
    <xf numFmtId="10" fontId="22" fillId="0" borderId="101" xfId="78" applyNumberFormat="1" applyFont="1" applyBorder="1">
      <alignment/>
      <protection/>
    </xf>
    <xf numFmtId="3" fontId="22" fillId="0" borderId="118" xfId="78" applyNumberFormat="1" applyFont="1" applyBorder="1" quotePrefix="1">
      <alignment/>
      <protection/>
    </xf>
    <xf numFmtId="10" fontId="22" fillId="0" borderId="102" xfId="78" applyNumberFormat="1" applyFont="1" applyBorder="1">
      <alignment/>
      <protection/>
    </xf>
    <xf numFmtId="3" fontId="22" fillId="0" borderId="118" xfId="78" applyNumberFormat="1" applyFont="1" applyBorder="1">
      <alignment/>
      <protection/>
    </xf>
    <xf numFmtId="10" fontId="22" fillId="0" borderId="0" xfId="78" applyNumberFormat="1" applyFont="1" applyFill="1" applyBorder="1">
      <alignment/>
      <protection/>
    </xf>
    <xf numFmtId="0" fontId="29" fillId="18" borderId="120" xfId="78" applyNumberFormat="1" applyFont="1" applyFill="1" applyBorder="1">
      <alignment/>
      <protection/>
    </xf>
    <xf numFmtId="3" fontId="29" fillId="18" borderId="70" xfId="78" applyNumberFormat="1" applyFont="1" applyFill="1" applyBorder="1">
      <alignment/>
      <protection/>
    </xf>
    <xf numFmtId="10" fontId="29" fillId="18" borderId="72" xfId="78" applyNumberFormat="1" applyFont="1" applyFill="1" applyBorder="1">
      <alignment/>
      <protection/>
    </xf>
    <xf numFmtId="3" fontId="29" fillId="18" borderId="122" xfId="78" applyNumberFormat="1" applyFont="1" applyFill="1" applyBorder="1">
      <alignment/>
      <protection/>
    </xf>
    <xf numFmtId="10" fontId="29" fillId="18" borderId="73" xfId="78" applyNumberFormat="1" applyFont="1" applyFill="1" applyBorder="1">
      <alignment/>
      <protection/>
    </xf>
    <xf numFmtId="10" fontId="29" fillId="18" borderId="122" xfId="78" applyNumberFormat="1" applyFont="1" applyFill="1" applyBorder="1">
      <alignment/>
      <protection/>
    </xf>
    <xf numFmtId="3" fontId="29" fillId="18" borderId="136" xfId="78" applyNumberFormat="1" applyFont="1" applyFill="1" applyBorder="1">
      <alignment/>
      <protection/>
    </xf>
    <xf numFmtId="10" fontId="29" fillId="0" borderId="0" xfId="78" applyNumberFormat="1" applyFont="1" applyFill="1" applyBorder="1">
      <alignment/>
      <protection/>
    </xf>
    <xf numFmtId="0" fontId="22" fillId="0" borderId="110" xfId="78" applyNumberFormat="1" applyFont="1" applyBorder="1" quotePrefix="1">
      <alignment/>
      <protection/>
    </xf>
    <xf numFmtId="3" fontId="22" fillId="0" borderId="85" xfId="78" applyNumberFormat="1" applyFont="1" applyBorder="1">
      <alignment/>
      <protection/>
    </xf>
    <xf numFmtId="3" fontId="22" fillId="0" borderId="115" xfId="78" applyNumberFormat="1" applyFont="1" applyBorder="1" quotePrefix="1">
      <alignment/>
      <protection/>
    </xf>
    <xf numFmtId="3" fontId="22" fillId="0" borderId="115" xfId="78" applyNumberFormat="1" applyFont="1" applyBorder="1">
      <alignment/>
      <protection/>
    </xf>
    <xf numFmtId="10" fontId="22" fillId="0" borderId="77" xfId="78" applyNumberFormat="1" applyFont="1" applyBorder="1">
      <alignment/>
      <protection/>
    </xf>
    <xf numFmtId="3" fontId="29" fillId="18" borderId="136" xfId="78" applyNumberFormat="1" applyFont="1" applyFill="1" applyBorder="1" quotePrefix="1">
      <alignment/>
      <protection/>
    </xf>
    <xf numFmtId="3" fontId="22" fillId="0" borderId="101" xfId="78" applyNumberFormat="1" applyFont="1" applyBorder="1">
      <alignment/>
      <protection/>
    </xf>
    <xf numFmtId="0" fontId="22" fillId="18" borderId="137" xfId="78" applyNumberFormat="1" applyFont="1" applyFill="1" applyBorder="1">
      <alignment/>
      <protection/>
    </xf>
    <xf numFmtId="3" fontId="22" fillId="18" borderId="113" xfId="78" applyNumberFormat="1" applyFont="1" applyFill="1" applyBorder="1">
      <alignment/>
      <protection/>
    </xf>
    <xf numFmtId="10" fontId="22" fillId="18" borderId="117" xfId="78" applyNumberFormat="1" applyFont="1" applyFill="1" applyBorder="1">
      <alignment/>
      <protection/>
    </xf>
    <xf numFmtId="3" fontId="22" fillId="18" borderId="117" xfId="78" applyNumberFormat="1" applyFont="1" applyFill="1" applyBorder="1" quotePrefix="1">
      <alignment/>
      <protection/>
    </xf>
    <xf numFmtId="10" fontId="22" fillId="18" borderId="68" xfId="78" applyNumberFormat="1" applyFont="1" applyFill="1" applyBorder="1" applyAlignment="1">
      <alignment horizontal="right"/>
      <protection/>
    </xf>
    <xf numFmtId="0" fontId="22" fillId="0" borderId="0" xfId="79" applyFont="1" applyFill="1">
      <alignment/>
      <protection/>
    </xf>
    <xf numFmtId="1" fontId="29" fillId="0" borderId="0" xfId="79" applyNumberFormat="1" applyFont="1" applyFill="1" applyAlignment="1">
      <alignment horizontal="center" vertical="center" wrapText="1"/>
      <protection/>
    </xf>
    <xf numFmtId="49" fontId="31" fillId="7" borderId="79" xfId="79" applyNumberFormat="1" applyFont="1" applyFill="1" applyBorder="1" applyAlignment="1">
      <alignment horizontal="center" vertical="center" wrapText="1"/>
      <protection/>
    </xf>
    <xf numFmtId="49" fontId="31" fillId="7" borderId="88" xfId="79" applyNumberFormat="1" applyFont="1" applyFill="1" applyBorder="1" applyAlignment="1">
      <alignment horizontal="center" vertical="center" wrapText="1"/>
      <protection/>
    </xf>
    <xf numFmtId="1" fontId="22" fillId="0" borderId="0" xfId="79" applyNumberFormat="1" applyFont="1" applyFill="1" applyAlignment="1">
      <alignment horizontal="center" vertical="center" wrapText="1"/>
      <protection/>
    </xf>
    <xf numFmtId="0" fontId="44" fillId="0" borderId="45" xfId="79" applyNumberFormat="1" applyFont="1" applyFill="1" applyBorder="1">
      <alignment/>
      <protection/>
    </xf>
    <xf numFmtId="3" fontId="44" fillId="0" borderId="123" xfId="79" applyNumberFormat="1" applyFont="1" applyFill="1" applyBorder="1">
      <alignment/>
      <protection/>
    </xf>
    <xf numFmtId="3" fontId="44" fillId="0" borderId="22" xfId="79" applyNumberFormat="1" applyFont="1" applyFill="1" applyBorder="1">
      <alignment/>
      <protection/>
    </xf>
    <xf numFmtId="3" fontId="44" fillId="0" borderId="20" xfId="79" applyNumberFormat="1" applyFont="1" applyFill="1" applyBorder="1">
      <alignment/>
      <protection/>
    </xf>
    <xf numFmtId="10" fontId="44" fillId="0" borderId="69" xfId="79" applyNumberFormat="1" applyFont="1" applyFill="1" applyBorder="1">
      <alignment/>
      <protection/>
    </xf>
    <xf numFmtId="10" fontId="44" fillId="0" borderId="69" xfId="79" applyNumberFormat="1" applyFont="1" applyFill="1" applyBorder="1" applyAlignment="1">
      <alignment horizontal="right"/>
      <protection/>
    </xf>
    <xf numFmtId="0" fontId="44" fillId="0" borderId="0" xfId="79" applyFont="1" applyFill="1">
      <alignment/>
      <protection/>
    </xf>
    <xf numFmtId="0" fontId="29" fillId="18" borderId="120" xfId="79" applyFont="1" applyFill="1" applyBorder="1">
      <alignment/>
      <protection/>
    </xf>
    <xf numFmtId="3" fontId="29" fillId="18" borderId="71" xfId="79" applyNumberFormat="1" applyFont="1" applyFill="1" applyBorder="1">
      <alignment/>
      <protection/>
    </xf>
    <xf numFmtId="3" fontId="29" fillId="18" borderId="122" xfId="79" applyNumberFormat="1" applyFont="1" applyFill="1" applyBorder="1">
      <alignment/>
      <protection/>
    </xf>
    <xf numFmtId="10" fontId="29" fillId="18" borderId="73" xfId="79" applyNumberFormat="1" applyFont="1" applyFill="1" applyBorder="1">
      <alignment/>
      <protection/>
    </xf>
    <xf numFmtId="10" fontId="29" fillId="18" borderId="73" xfId="79" applyNumberFormat="1" applyFont="1" applyFill="1" applyBorder="1" applyAlignment="1">
      <alignment horizontal="right"/>
      <protection/>
    </xf>
    <xf numFmtId="0" fontId="27" fillId="0" borderId="0" xfId="79" applyFont="1" applyFill="1">
      <alignment/>
      <protection/>
    </xf>
    <xf numFmtId="0" fontId="22" fillId="0" borderId="99" xfId="79" applyFont="1" applyFill="1" applyBorder="1">
      <alignment/>
      <protection/>
    </xf>
    <xf numFmtId="3" fontId="22" fillId="0" borderId="75" xfId="79" applyNumberFormat="1" applyFont="1" applyFill="1" applyBorder="1">
      <alignment/>
      <protection/>
    </xf>
    <xf numFmtId="3" fontId="22" fillId="0" borderId="101" xfId="79" applyNumberFormat="1" applyFont="1" applyFill="1" applyBorder="1">
      <alignment/>
      <protection/>
    </xf>
    <xf numFmtId="10" fontId="22" fillId="0" borderId="102" xfId="79" applyNumberFormat="1" applyFont="1" applyFill="1" applyBorder="1">
      <alignment/>
      <protection/>
    </xf>
    <xf numFmtId="10" fontId="22" fillId="0" borderId="102" xfId="79" applyNumberFormat="1" applyFont="1" applyFill="1" applyBorder="1" applyAlignment="1">
      <alignment horizontal="right"/>
      <protection/>
    </xf>
    <xf numFmtId="0" fontId="22" fillId="0" borderId="103" xfId="79" applyFont="1" applyFill="1" applyBorder="1">
      <alignment/>
      <protection/>
    </xf>
    <xf numFmtId="3" fontId="22" fillId="0" borderId="79" xfId="79" applyNumberFormat="1" applyFont="1" applyFill="1" applyBorder="1">
      <alignment/>
      <protection/>
    </xf>
    <xf numFmtId="3" fontId="22" fillId="0" borderId="88" xfId="79" applyNumberFormat="1" applyFont="1" applyFill="1" applyBorder="1">
      <alignment/>
      <protection/>
    </xf>
    <xf numFmtId="10" fontId="22" fillId="0" borderId="104" xfId="79" applyNumberFormat="1" applyFont="1" applyFill="1" applyBorder="1">
      <alignment/>
      <protection/>
    </xf>
    <xf numFmtId="0" fontId="22" fillId="0" borderId="110" xfId="79" applyFont="1" applyFill="1" applyBorder="1">
      <alignment/>
      <protection/>
    </xf>
    <xf numFmtId="3" fontId="22" fillId="0" borderId="86" xfId="79" applyNumberFormat="1" applyFont="1" applyFill="1" applyBorder="1">
      <alignment/>
      <protection/>
    </xf>
    <xf numFmtId="3" fontId="22" fillId="0" borderId="111" xfId="79" applyNumberFormat="1" applyFont="1" applyFill="1" applyBorder="1">
      <alignment/>
      <protection/>
    </xf>
    <xf numFmtId="10" fontId="22" fillId="0" borderId="77" xfId="79" applyNumberFormat="1" applyFont="1" applyFill="1" applyBorder="1">
      <alignment/>
      <protection/>
    </xf>
    <xf numFmtId="10" fontId="22" fillId="0" borderId="77" xfId="79" applyNumberFormat="1" applyFont="1" applyFill="1" applyBorder="1" applyAlignment="1">
      <alignment horizontal="right"/>
      <protection/>
    </xf>
    <xf numFmtId="0" fontId="29" fillId="18" borderId="110" xfId="79" applyFont="1" applyFill="1" applyBorder="1">
      <alignment/>
      <protection/>
    </xf>
    <xf numFmtId="3" fontId="29" fillId="18" borderId="86" xfId="79" applyNumberFormat="1" applyFont="1" applyFill="1" applyBorder="1">
      <alignment/>
      <protection/>
    </xf>
    <xf numFmtId="3" fontId="29" fillId="18" borderId="111" xfId="79" applyNumberFormat="1" applyFont="1" applyFill="1" applyBorder="1">
      <alignment/>
      <protection/>
    </xf>
    <xf numFmtId="10" fontId="29" fillId="18" borderId="77" xfId="79" applyNumberFormat="1" applyFont="1" applyFill="1" applyBorder="1">
      <alignment/>
      <protection/>
    </xf>
    <xf numFmtId="10" fontId="29" fillId="18" borderId="77" xfId="79" applyNumberFormat="1" applyFont="1" applyFill="1" applyBorder="1" applyAlignment="1">
      <alignment horizontal="right"/>
      <protection/>
    </xf>
    <xf numFmtId="10" fontId="29" fillId="18" borderId="102" xfId="79" applyNumberFormat="1" applyFont="1" applyFill="1" applyBorder="1" applyAlignment="1">
      <alignment horizontal="right"/>
      <protection/>
    </xf>
    <xf numFmtId="0" fontId="31" fillId="0" borderId="0" xfId="79" applyFont="1" applyFill="1">
      <alignment/>
      <protection/>
    </xf>
    <xf numFmtId="0" fontId="22" fillId="18" borderId="139" xfId="79" applyFont="1" applyFill="1" applyBorder="1">
      <alignment/>
      <protection/>
    </xf>
    <xf numFmtId="3" fontId="22" fillId="18" borderId="113" xfId="79" applyNumberFormat="1" applyFont="1" applyFill="1" applyBorder="1">
      <alignment/>
      <protection/>
    </xf>
    <xf numFmtId="3" fontId="22" fillId="18" borderId="117" xfId="79" applyNumberFormat="1" applyFont="1" applyFill="1" applyBorder="1">
      <alignment/>
      <protection/>
    </xf>
    <xf numFmtId="10" fontId="22" fillId="18" borderId="68" xfId="79" applyNumberFormat="1" applyFont="1" applyFill="1" applyBorder="1">
      <alignment/>
      <protection/>
    </xf>
    <xf numFmtId="10" fontId="22" fillId="18" borderId="68" xfId="79" applyNumberFormat="1" applyFont="1" applyFill="1" applyBorder="1" applyAlignment="1">
      <alignment horizontal="right"/>
      <protection/>
    </xf>
    <xf numFmtId="0" fontId="22" fillId="0" borderId="0" xfId="80" applyFont="1" applyFill="1">
      <alignment/>
      <protection/>
    </xf>
    <xf numFmtId="1" fontId="29" fillId="0" borderId="0" xfId="80" applyNumberFormat="1" applyFont="1" applyFill="1" applyAlignment="1">
      <alignment horizontal="center" vertical="center" wrapText="1"/>
      <protection/>
    </xf>
    <xf numFmtId="49" fontId="31" fillId="7" borderId="79" xfId="80" applyNumberFormat="1" applyFont="1" applyFill="1" applyBorder="1" applyAlignment="1">
      <alignment horizontal="center" vertical="center" wrapText="1"/>
      <protection/>
    </xf>
    <xf numFmtId="49" fontId="31" fillId="7" borderId="88" xfId="80" applyNumberFormat="1" applyFont="1" applyFill="1" applyBorder="1" applyAlignment="1">
      <alignment horizontal="center" vertical="center" wrapText="1"/>
      <protection/>
    </xf>
    <xf numFmtId="1" fontId="22" fillId="0" borderId="0" xfId="80" applyNumberFormat="1" applyFont="1" applyFill="1" applyAlignment="1">
      <alignment horizontal="center" vertical="center" wrapText="1"/>
      <protection/>
    </xf>
    <xf numFmtId="0" fontId="29" fillId="18" borderId="120" xfId="80" applyFont="1" applyFill="1" applyBorder="1">
      <alignment/>
      <protection/>
    </xf>
    <xf numFmtId="3" fontId="29" fillId="18" borderId="71" xfId="80" applyNumberFormat="1" applyFont="1" applyFill="1" applyBorder="1">
      <alignment/>
      <protection/>
    </xf>
    <xf numFmtId="3" fontId="29" fillId="18" borderId="122" xfId="80" applyNumberFormat="1" applyFont="1" applyFill="1" applyBorder="1">
      <alignment/>
      <protection/>
    </xf>
    <xf numFmtId="10" fontId="29" fillId="18" borderId="73" xfId="80" applyNumberFormat="1" applyFont="1" applyFill="1" applyBorder="1">
      <alignment/>
      <protection/>
    </xf>
    <xf numFmtId="10" fontId="29" fillId="18" borderId="73" xfId="80" applyNumberFormat="1" applyFont="1" applyFill="1" applyBorder="1" applyAlignment="1">
      <alignment horizontal="right"/>
      <protection/>
    </xf>
    <xf numFmtId="0" fontId="27" fillId="0" borderId="0" xfId="80" applyFont="1" applyFill="1">
      <alignment/>
      <protection/>
    </xf>
    <xf numFmtId="0" fontId="22" fillId="0" borderId="99" xfId="80" applyFont="1" applyFill="1" applyBorder="1">
      <alignment/>
      <protection/>
    </xf>
    <xf numFmtId="3" fontId="22" fillId="0" borderId="75" xfId="80" applyNumberFormat="1" applyFont="1" applyFill="1" applyBorder="1">
      <alignment/>
      <protection/>
    </xf>
    <xf numFmtId="3" fontId="22" fillId="0" borderId="101" xfId="80" applyNumberFormat="1" applyFont="1" applyFill="1" applyBorder="1">
      <alignment/>
      <protection/>
    </xf>
    <xf numFmtId="10" fontId="22" fillId="0" borderId="102" xfId="80" applyNumberFormat="1" applyFont="1" applyFill="1" applyBorder="1">
      <alignment/>
      <protection/>
    </xf>
    <xf numFmtId="10" fontId="22" fillId="0" borderId="102" xfId="80" applyNumberFormat="1" applyFont="1" applyFill="1" applyBorder="1" applyAlignment="1">
      <alignment horizontal="right"/>
      <protection/>
    </xf>
    <xf numFmtId="0" fontId="22" fillId="0" borderId="110" xfId="80" applyFont="1" applyFill="1" applyBorder="1">
      <alignment/>
      <protection/>
    </xf>
    <xf numFmtId="3" fontId="22" fillId="0" borderId="86" xfId="80" applyNumberFormat="1" applyFont="1" applyFill="1" applyBorder="1">
      <alignment/>
      <protection/>
    </xf>
    <xf numFmtId="3" fontId="22" fillId="0" borderId="111" xfId="80" applyNumberFormat="1" applyFont="1" applyFill="1" applyBorder="1">
      <alignment/>
      <protection/>
    </xf>
    <xf numFmtId="10" fontId="22" fillId="0" borderId="77" xfId="80" applyNumberFormat="1" applyFont="1" applyFill="1" applyBorder="1">
      <alignment/>
      <protection/>
    </xf>
    <xf numFmtId="10" fontId="22" fillId="0" borderId="77" xfId="80" applyNumberFormat="1" applyFont="1" applyFill="1" applyBorder="1" applyAlignment="1">
      <alignment horizontal="right"/>
      <protection/>
    </xf>
    <xf numFmtId="0" fontId="29" fillId="18" borderId="110" xfId="80" applyFont="1" applyFill="1" applyBorder="1">
      <alignment/>
      <protection/>
    </xf>
    <xf numFmtId="3" fontId="29" fillId="18" borderId="86" xfId="80" applyNumberFormat="1" applyFont="1" applyFill="1" applyBorder="1">
      <alignment/>
      <protection/>
    </xf>
    <xf numFmtId="3" fontId="29" fillId="18" borderId="111" xfId="80" applyNumberFormat="1" applyFont="1" applyFill="1" applyBorder="1">
      <alignment/>
      <protection/>
    </xf>
    <xf numFmtId="10" fontId="29" fillId="18" borderId="77" xfId="80" applyNumberFormat="1" applyFont="1" applyFill="1" applyBorder="1">
      <alignment/>
      <protection/>
    </xf>
    <xf numFmtId="10" fontId="29" fillId="18" borderId="77" xfId="80" applyNumberFormat="1" applyFont="1" applyFill="1" applyBorder="1" applyAlignment="1">
      <alignment horizontal="right"/>
      <protection/>
    </xf>
    <xf numFmtId="10" fontId="29" fillId="18" borderId="102" xfId="80" applyNumberFormat="1" applyFont="1" applyFill="1" applyBorder="1" applyAlignment="1">
      <alignment horizontal="right"/>
      <protection/>
    </xf>
    <xf numFmtId="0" fontId="31" fillId="0" borderId="0" xfId="80" applyFont="1" applyFill="1">
      <alignment/>
      <protection/>
    </xf>
    <xf numFmtId="0" fontId="22" fillId="18" borderId="139" xfId="80" applyFont="1" applyFill="1" applyBorder="1">
      <alignment/>
      <protection/>
    </xf>
    <xf numFmtId="3" fontId="22" fillId="18" borderId="113" xfId="80" applyNumberFormat="1" applyFont="1" applyFill="1" applyBorder="1">
      <alignment/>
      <protection/>
    </xf>
    <xf numFmtId="3" fontId="22" fillId="18" borderId="117" xfId="80" applyNumberFormat="1" applyFont="1" applyFill="1" applyBorder="1">
      <alignment/>
      <protection/>
    </xf>
    <xf numFmtId="10" fontId="22" fillId="18" borderId="68" xfId="80" applyNumberFormat="1" applyFont="1" applyFill="1" applyBorder="1">
      <alignment/>
      <protection/>
    </xf>
    <xf numFmtId="10" fontId="22" fillId="18" borderId="68" xfId="80" applyNumberFormat="1" applyFont="1" applyFill="1" applyBorder="1" applyAlignment="1">
      <alignment horizontal="right"/>
      <protection/>
    </xf>
    <xf numFmtId="0" fontId="22" fillId="0" borderId="0" xfId="65" applyFont="1" applyFill="1">
      <alignment/>
      <protection/>
    </xf>
    <xf numFmtId="1" fontId="22" fillId="0" borderId="0" xfId="65" applyNumberFormat="1" applyFont="1" applyFill="1" applyAlignment="1">
      <alignment horizontal="center" vertical="center" wrapText="1"/>
      <protection/>
    </xf>
    <xf numFmtId="49" fontId="31" fillId="7" borderId="79" xfId="65" applyNumberFormat="1" applyFont="1" applyFill="1" applyBorder="1" applyAlignment="1">
      <alignment horizontal="center" vertical="center" wrapText="1"/>
      <protection/>
    </xf>
    <xf numFmtId="49" fontId="31" fillId="7" borderId="88" xfId="65" applyNumberFormat="1" applyFont="1" applyFill="1" applyBorder="1" applyAlignment="1">
      <alignment horizontal="center" vertical="center" wrapText="1"/>
      <protection/>
    </xf>
    <xf numFmtId="0" fontId="35" fillId="0" borderId="91" xfId="65" applyNumberFormat="1" applyFont="1" applyFill="1" applyBorder="1">
      <alignment/>
      <protection/>
    </xf>
    <xf numFmtId="3" fontId="35" fillId="0" borderId="82" xfId="65" applyNumberFormat="1" applyFont="1" applyFill="1" applyBorder="1">
      <alignment/>
      <protection/>
    </xf>
    <xf numFmtId="3" fontId="35" fillId="0" borderId="92" xfId="65" applyNumberFormat="1" applyFont="1" applyFill="1" applyBorder="1">
      <alignment/>
      <protection/>
    </xf>
    <xf numFmtId="3" fontId="35" fillId="0" borderId="93" xfId="65" applyNumberFormat="1" applyFont="1" applyFill="1" applyBorder="1">
      <alignment/>
      <protection/>
    </xf>
    <xf numFmtId="10" fontId="35" fillId="0" borderId="84" xfId="65" applyNumberFormat="1" applyFont="1" applyFill="1" applyBorder="1">
      <alignment/>
      <protection/>
    </xf>
    <xf numFmtId="0" fontId="35" fillId="0" borderId="0" xfId="65" applyFont="1" applyFill="1">
      <alignment/>
      <protection/>
    </xf>
    <xf numFmtId="0" fontId="22" fillId="0" borderId="110" xfId="65" applyFont="1" applyFill="1" applyBorder="1">
      <alignment/>
      <protection/>
    </xf>
    <xf numFmtId="3" fontId="22" fillId="0" borderId="86" xfId="65" applyNumberFormat="1" applyFont="1" applyFill="1" applyBorder="1">
      <alignment/>
      <protection/>
    </xf>
    <xf numFmtId="3" fontId="22" fillId="0" borderId="111" xfId="65" applyNumberFormat="1" applyFont="1" applyFill="1" applyBorder="1">
      <alignment/>
      <protection/>
    </xf>
    <xf numFmtId="10" fontId="22" fillId="0" borderId="77" xfId="65" applyNumberFormat="1" applyFont="1" applyFill="1" applyBorder="1">
      <alignment/>
      <protection/>
    </xf>
    <xf numFmtId="0" fontId="34" fillId="0" borderId="0" xfId="65" applyFont="1" applyFill="1">
      <alignment/>
      <protection/>
    </xf>
    <xf numFmtId="0" fontId="22" fillId="0" borderId="99" xfId="65" applyFont="1" applyFill="1" applyBorder="1">
      <alignment/>
      <protection/>
    </xf>
    <xf numFmtId="3" fontId="22" fillId="0" borderId="75" xfId="65" applyNumberFormat="1" applyFont="1" applyFill="1" applyBorder="1">
      <alignment/>
      <protection/>
    </xf>
    <xf numFmtId="3" fontId="22" fillId="0" borderId="101" xfId="65" applyNumberFormat="1" applyFont="1" applyFill="1" applyBorder="1">
      <alignment/>
      <protection/>
    </xf>
    <xf numFmtId="10" fontId="22" fillId="0" borderId="102" xfId="65" applyNumberFormat="1" applyFont="1" applyFill="1" applyBorder="1">
      <alignment/>
      <protection/>
    </xf>
    <xf numFmtId="0" fontId="22" fillId="0" borderId="103" xfId="65" applyFont="1" applyFill="1" applyBorder="1">
      <alignment/>
      <protection/>
    </xf>
    <xf numFmtId="3" fontId="22" fillId="0" borderId="79" xfId="65" applyNumberFormat="1" applyFont="1" applyFill="1" applyBorder="1">
      <alignment/>
      <protection/>
    </xf>
    <xf numFmtId="3" fontId="22" fillId="0" borderId="88" xfId="65" applyNumberFormat="1" applyFont="1" applyFill="1" applyBorder="1">
      <alignment/>
      <protection/>
    </xf>
    <xf numFmtId="10" fontId="22" fillId="0" borderId="104" xfId="65" applyNumberFormat="1" applyFont="1" applyFill="1" applyBorder="1">
      <alignment/>
      <protection/>
    </xf>
    <xf numFmtId="0" fontId="34" fillId="19" borderId="0" xfId="65" applyFont="1" applyFill="1">
      <alignment/>
      <protection/>
    </xf>
    <xf numFmtId="0" fontId="22" fillId="19" borderId="0" xfId="65" applyFont="1" applyFill="1">
      <alignment/>
      <protection/>
    </xf>
    <xf numFmtId="0" fontId="22" fillId="0" borderId="0" xfId="66" applyFont="1" applyFill="1">
      <alignment/>
      <protection/>
    </xf>
    <xf numFmtId="1" fontId="30" fillId="0" borderId="0" xfId="66" applyNumberFormat="1" applyFont="1" applyFill="1" applyAlignment="1">
      <alignment horizontal="center" vertical="center" wrapText="1"/>
      <protection/>
    </xf>
    <xf numFmtId="49" fontId="31" fillId="7" borderId="79" xfId="66" applyNumberFormat="1" applyFont="1" applyFill="1" applyBorder="1" applyAlignment="1">
      <alignment horizontal="center" vertical="center" wrapText="1"/>
      <protection/>
    </xf>
    <xf numFmtId="49" fontId="31" fillId="7" borderId="88" xfId="66" applyNumberFormat="1" applyFont="1" applyFill="1" applyBorder="1" applyAlignment="1">
      <alignment horizontal="center" vertical="center" wrapText="1"/>
      <protection/>
    </xf>
    <xf numFmtId="1" fontId="22" fillId="0" borderId="0" xfId="66" applyNumberFormat="1" applyFont="1" applyFill="1" applyAlignment="1">
      <alignment horizontal="center" vertical="center" wrapText="1"/>
      <protection/>
    </xf>
    <xf numFmtId="0" fontId="35" fillId="0" borderId="91" xfId="66" applyNumberFormat="1" applyFont="1" applyFill="1" applyBorder="1">
      <alignment/>
      <protection/>
    </xf>
    <xf numFmtId="3" fontId="35" fillId="0" borderId="82" xfId="66" applyNumberFormat="1" applyFont="1" applyFill="1" applyBorder="1">
      <alignment/>
      <protection/>
    </xf>
    <xf numFmtId="3" fontId="35" fillId="0" borderId="92" xfId="66" applyNumberFormat="1" applyFont="1" applyFill="1" applyBorder="1">
      <alignment/>
      <protection/>
    </xf>
    <xf numFmtId="3" fontId="35" fillId="0" borderId="93" xfId="66" applyNumberFormat="1" applyFont="1" applyFill="1" applyBorder="1">
      <alignment/>
      <protection/>
    </xf>
    <xf numFmtId="10" fontId="35" fillId="0" borderId="84" xfId="66" applyNumberFormat="1" applyFont="1" applyFill="1" applyBorder="1">
      <alignment/>
      <protection/>
    </xf>
    <xf numFmtId="0" fontId="44" fillId="0" borderId="0" xfId="66" applyFont="1" applyFill="1">
      <alignment/>
      <protection/>
    </xf>
    <xf numFmtId="0" fontId="22" fillId="0" borderId="110" xfId="66" applyFont="1" applyFill="1" applyBorder="1">
      <alignment/>
      <protection/>
    </xf>
    <xf numFmtId="3" fontId="22" fillId="0" borderId="86" xfId="66" applyNumberFormat="1" applyFont="1" applyFill="1" applyBorder="1">
      <alignment/>
      <protection/>
    </xf>
    <xf numFmtId="3" fontId="22" fillId="0" borderId="111" xfId="66" applyNumberFormat="1" applyFont="1" applyFill="1" applyBorder="1">
      <alignment/>
      <protection/>
    </xf>
    <xf numFmtId="10" fontId="22" fillId="0" borderId="77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22" fillId="0" borderId="56" xfId="66" applyFont="1" applyFill="1" applyBorder="1">
      <alignment/>
      <protection/>
    </xf>
    <xf numFmtId="3" fontId="22" fillId="0" borderId="112" xfId="66" applyNumberFormat="1" applyFont="1" applyFill="1" applyBorder="1">
      <alignment/>
      <protection/>
    </xf>
    <xf numFmtId="3" fontId="22" fillId="0" borderId="61" xfId="66" applyNumberFormat="1" applyFont="1" applyFill="1" applyBorder="1">
      <alignment/>
      <protection/>
    </xf>
    <xf numFmtId="10" fontId="22" fillId="0" borderId="80" xfId="66" applyNumberFormat="1" applyFont="1" applyFill="1" applyBorder="1">
      <alignment/>
      <protection/>
    </xf>
    <xf numFmtId="0" fontId="22" fillId="19" borderId="0" xfId="66" applyFont="1" applyFill="1">
      <alignment/>
      <protection/>
    </xf>
    <xf numFmtId="0" fontId="22" fillId="0" borderId="0" xfId="67" applyFont="1" applyFill="1">
      <alignment/>
      <protection/>
    </xf>
    <xf numFmtId="1" fontId="29" fillId="0" borderId="0" xfId="67" applyNumberFormat="1" applyFont="1" applyFill="1" applyAlignment="1">
      <alignment horizontal="center" vertical="center" wrapText="1"/>
      <protection/>
    </xf>
    <xf numFmtId="49" fontId="31" fillId="7" borderId="79" xfId="67" applyNumberFormat="1" applyFont="1" applyFill="1" applyBorder="1" applyAlignment="1">
      <alignment horizontal="center" vertical="center" wrapText="1"/>
      <protection/>
    </xf>
    <xf numFmtId="49" fontId="31" fillId="7" borderId="88" xfId="67" applyNumberFormat="1" applyFont="1" applyFill="1" applyBorder="1" applyAlignment="1">
      <alignment horizontal="center" vertical="center" wrapText="1"/>
      <protection/>
    </xf>
    <xf numFmtId="1" fontId="22" fillId="0" borderId="0" xfId="67" applyNumberFormat="1" applyFont="1" applyFill="1" applyAlignment="1">
      <alignment horizontal="center" vertical="center" wrapText="1"/>
      <protection/>
    </xf>
    <xf numFmtId="0" fontId="35" fillId="0" borderId="91" xfId="67" applyNumberFormat="1" applyFont="1" applyFill="1" applyBorder="1">
      <alignment/>
      <protection/>
    </xf>
    <xf numFmtId="3" fontId="35" fillId="0" borderId="82" xfId="67" applyNumberFormat="1" applyFont="1" applyFill="1" applyBorder="1">
      <alignment/>
      <protection/>
    </xf>
    <xf numFmtId="3" fontId="35" fillId="0" borderId="92" xfId="67" applyNumberFormat="1" applyFont="1" applyFill="1" applyBorder="1">
      <alignment/>
      <protection/>
    </xf>
    <xf numFmtId="3" fontId="35" fillId="0" borderId="93" xfId="67" applyNumberFormat="1" applyFont="1" applyFill="1" applyBorder="1">
      <alignment/>
      <protection/>
    </xf>
    <xf numFmtId="10" fontId="35" fillId="0" borderId="84" xfId="67" applyNumberFormat="1" applyFont="1" applyFill="1" applyBorder="1">
      <alignment/>
      <protection/>
    </xf>
    <xf numFmtId="0" fontId="43" fillId="0" borderId="0" xfId="67" applyFont="1" applyFill="1">
      <alignment/>
      <protection/>
    </xf>
    <xf numFmtId="0" fontId="22" fillId="0" borderId="110" xfId="67" applyFont="1" applyFill="1" applyBorder="1">
      <alignment/>
      <protection/>
    </xf>
    <xf numFmtId="3" fontId="22" fillId="0" borderId="86" xfId="67" applyNumberFormat="1" applyFont="1" applyFill="1" applyBorder="1">
      <alignment/>
      <protection/>
    </xf>
    <xf numFmtId="3" fontId="22" fillId="0" borderId="111" xfId="67" applyNumberFormat="1" applyFont="1" applyFill="1" applyBorder="1">
      <alignment/>
      <protection/>
    </xf>
    <xf numFmtId="10" fontId="22" fillId="0" borderId="77" xfId="67" applyNumberFormat="1" applyFont="1" applyFill="1" applyBorder="1">
      <alignment/>
      <protection/>
    </xf>
    <xf numFmtId="0" fontId="34" fillId="0" borderId="0" xfId="67" applyFont="1" applyFill="1">
      <alignment/>
      <protection/>
    </xf>
    <xf numFmtId="0" fontId="22" fillId="0" borderId="56" xfId="67" applyFont="1" applyFill="1" applyBorder="1">
      <alignment/>
      <protection/>
    </xf>
    <xf numFmtId="3" fontId="22" fillId="0" borderId="112" xfId="67" applyNumberFormat="1" applyFont="1" applyFill="1" applyBorder="1">
      <alignment/>
      <protection/>
    </xf>
    <xf numFmtId="3" fontId="22" fillId="0" borderId="61" xfId="67" applyNumberFormat="1" applyFont="1" applyFill="1" applyBorder="1">
      <alignment/>
      <protection/>
    </xf>
    <xf numFmtId="10" fontId="22" fillId="0" borderId="80" xfId="67" applyNumberFormat="1" applyFont="1" applyFill="1" applyBorder="1">
      <alignment/>
      <protection/>
    </xf>
    <xf numFmtId="0" fontId="34" fillId="19" borderId="0" xfId="67" applyFont="1" applyFill="1">
      <alignment/>
      <protection/>
    </xf>
    <xf numFmtId="0" fontId="22" fillId="19" borderId="0" xfId="67" applyFont="1" applyFill="1">
      <alignment/>
      <protection/>
    </xf>
    <xf numFmtId="0" fontId="22" fillId="0" borderId="0" xfId="68" applyFont="1" applyFill="1">
      <alignment/>
      <protection/>
    </xf>
    <xf numFmtId="1" fontId="22" fillId="0" borderId="0" xfId="68" applyNumberFormat="1" applyFont="1" applyFill="1" applyAlignment="1">
      <alignment horizontal="center" vertical="center" wrapText="1"/>
      <protection/>
    </xf>
    <xf numFmtId="49" fontId="27" fillId="7" borderId="79" xfId="68" applyNumberFormat="1" applyFont="1" applyFill="1" applyBorder="1" applyAlignment="1">
      <alignment horizontal="center" vertical="center" wrapText="1"/>
      <protection/>
    </xf>
    <xf numFmtId="49" fontId="27" fillId="7" borderId="88" xfId="68" applyNumberFormat="1" applyFont="1" applyFill="1" applyBorder="1" applyAlignment="1">
      <alignment horizontal="center" vertical="center" wrapText="1"/>
      <protection/>
    </xf>
    <xf numFmtId="1" fontId="29" fillId="0" borderId="0" xfId="68" applyNumberFormat="1" applyFont="1" applyFill="1" applyAlignment="1">
      <alignment horizontal="center" vertical="center" wrapText="1"/>
      <protection/>
    </xf>
    <xf numFmtId="0" fontId="43" fillId="0" borderId="91" xfId="68" applyNumberFormat="1" applyFont="1" applyFill="1" applyBorder="1" applyAlignment="1">
      <alignment vertical="center"/>
      <protection/>
    </xf>
    <xf numFmtId="3" fontId="43" fillId="0" borderId="82" xfId="68" applyNumberFormat="1" applyFont="1" applyFill="1" applyBorder="1" applyAlignment="1">
      <alignment vertical="center"/>
      <protection/>
    </xf>
    <xf numFmtId="3" fontId="43" fillId="0" borderId="92" xfId="68" applyNumberFormat="1" applyFont="1" applyFill="1" applyBorder="1" applyAlignment="1">
      <alignment vertical="center"/>
      <protection/>
    </xf>
    <xf numFmtId="3" fontId="43" fillId="0" borderId="93" xfId="68" applyNumberFormat="1" applyFont="1" applyFill="1" applyBorder="1" applyAlignment="1">
      <alignment vertical="center"/>
      <protection/>
    </xf>
    <xf numFmtId="10" fontId="43" fillId="0" borderId="84" xfId="68" applyNumberFormat="1" applyFont="1" applyFill="1" applyBorder="1" applyAlignment="1">
      <alignment vertical="center"/>
      <protection/>
    </xf>
    <xf numFmtId="0" fontId="43" fillId="0" borderId="0" xfId="68" applyFont="1" applyFill="1" applyAlignment="1">
      <alignment vertical="center"/>
      <protection/>
    </xf>
    <xf numFmtId="0" fontId="22" fillId="0" borderId="110" xfId="68" applyFont="1" applyFill="1" applyBorder="1" applyAlignment="1">
      <alignment vertical="center"/>
      <protection/>
    </xf>
    <xf numFmtId="3" fontId="22" fillId="0" borderId="86" xfId="68" applyNumberFormat="1" applyFont="1" applyFill="1" applyBorder="1" applyAlignment="1">
      <alignment vertical="center"/>
      <protection/>
    </xf>
    <xf numFmtId="3" fontId="22" fillId="0" borderId="111" xfId="68" applyNumberFormat="1" applyFont="1" applyFill="1" applyBorder="1" applyAlignment="1">
      <alignment vertical="center"/>
      <protection/>
    </xf>
    <xf numFmtId="10" fontId="22" fillId="0" borderId="77" xfId="68" applyNumberFormat="1" applyFont="1" applyFill="1" applyBorder="1" applyAlignment="1">
      <alignment vertical="center"/>
      <protection/>
    </xf>
    <xf numFmtId="0" fontId="34" fillId="0" borderId="0" xfId="68" applyFont="1" applyFill="1" applyAlignment="1">
      <alignment vertical="center"/>
      <protection/>
    </xf>
    <xf numFmtId="0" fontId="22" fillId="0" borderId="56" xfId="68" applyFont="1" applyFill="1" applyBorder="1" applyAlignment="1">
      <alignment vertical="center"/>
      <protection/>
    </xf>
    <xf numFmtId="3" fontId="22" fillId="0" borderId="112" xfId="68" applyNumberFormat="1" applyFont="1" applyFill="1" applyBorder="1" applyAlignment="1">
      <alignment vertical="center"/>
      <protection/>
    </xf>
    <xf numFmtId="3" fontId="22" fillId="0" borderId="61" xfId="68" applyNumberFormat="1" applyFont="1" applyFill="1" applyBorder="1" applyAlignment="1">
      <alignment vertical="center"/>
      <protection/>
    </xf>
    <xf numFmtId="10" fontId="22" fillId="0" borderId="80" xfId="68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>
      <alignment/>
      <protection/>
    </xf>
    <xf numFmtId="0" fontId="34" fillId="19" borderId="0" xfId="64" applyNumberFormat="1" applyFont="1" applyFill="1" applyBorder="1">
      <alignment/>
      <protection/>
    </xf>
    <xf numFmtId="0" fontId="22" fillId="19" borderId="0" xfId="68" applyFont="1" applyFill="1">
      <alignment/>
      <protection/>
    </xf>
    <xf numFmtId="0" fontId="35" fillId="0" borderId="45" xfId="80" applyNumberFormat="1" applyFont="1" applyFill="1" applyBorder="1">
      <alignment/>
      <protection/>
    </xf>
    <xf numFmtId="3" fontId="35" fillId="0" borderId="123" xfId="80" applyNumberFormat="1" applyFont="1" applyFill="1" applyBorder="1">
      <alignment/>
      <protection/>
    </xf>
    <xf numFmtId="3" fontId="35" fillId="0" borderId="22" xfId="80" applyNumberFormat="1" applyFont="1" applyFill="1" applyBorder="1">
      <alignment/>
      <protection/>
    </xf>
    <xf numFmtId="3" fontId="35" fillId="0" borderId="20" xfId="80" applyNumberFormat="1" applyFont="1" applyFill="1" applyBorder="1">
      <alignment/>
      <protection/>
    </xf>
    <xf numFmtId="10" fontId="35" fillId="0" borderId="69" xfId="80" applyNumberFormat="1" applyFont="1" applyFill="1" applyBorder="1">
      <alignment/>
      <protection/>
    </xf>
    <xf numFmtId="10" fontId="35" fillId="0" borderId="69" xfId="80" applyNumberFormat="1" applyFont="1" applyFill="1" applyBorder="1" applyAlignment="1">
      <alignment horizontal="right"/>
      <protection/>
    </xf>
    <xf numFmtId="0" fontId="35" fillId="0" borderId="0" xfId="80" applyFont="1" applyFill="1">
      <alignment/>
      <protection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5" borderId="140" xfId="0" applyFont="1" applyFill="1" applyBorder="1" applyAlignment="1">
      <alignment/>
    </xf>
    <xf numFmtId="0" fontId="49" fillId="5" borderId="141" xfId="0" applyFont="1" applyFill="1" applyBorder="1" applyAlignment="1">
      <alignment/>
    </xf>
    <xf numFmtId="0" fontId="50" fillId="5" borderId="37" xfId="0" applyFont="1" applyFill="1" applyBorder="1" applyAlignment="1">
      <alignment/>
    </xf>
    <xf numFmtId="0" fontId="49" fillId="5" borderId="36" xfId="0" applyFont="1" applyFill="1" applyBorder="1" applyAlignment="1">
      <alignment/>
    </xf>
    <xf numFmtId="0" fontId="51" fillId="5" borderId="37" xfId="0" applyFont="1" applyFill="1" applyBorder="1" applyAlignment="1">
      <alignment/>
    </xf>
    <xf numFmtId="0" fontId="52" fillId="5" borderId="37" xfId="0" applyFont="1" applyFill="1" applyBorder="1" applyAlignment="1">
      <alignment/>
    </xf>
    <xf numFmtId="0" fontId="48" fillId="5" borderId="37" xfId="0" applyFont="1" applyFill="1" applyBorder="1" applyAlignment="1">
      <alignment/>
    </xf>
    <xf numFmtId="0" fontId="48" fillId="5" borderId="76" xfId="0" applyFont="1" applyFill="1" applyBorder="1" applyAlignment="1">
      <alignment/>
    </xf>
    <xf numFmtId="0" fontId="49" fillId="5" borderId="142" xfId="0" applyFont="1" applyFill="1" applyBorder="1" applyAlignment="1">
      <alignment/>
    </xf>
    <xf numFmtId="17" fontId="49" fillId="0" borderId="0" xfId="0" applyNumberFormat="1" applyFont="1" applyFill="1" applyAlignment="1">
      <alignment/>
    </xf>
    <xf numFmtId="0" fontId="49" fillId="7" borderId="76" xfId="0" applyFont="1" applyFill="1" applyBorder="1" applyAlignment="1">
      <alignment/>
    </xf>
    <xf numFmtId="0" fontId="49" fillId="7" borderId="142" xfId="0" applyFont="1" applyFill="1" applyBorder="1" applyAlignment="1">
      <alignment/>
    </xf>
    <xf numFmtId="0" fontId="56" fillId="2" borderId="101" xfId="0" applyFont="1" applyFill="1" applyBorder="1" applyAlignment="1">
      <alignment/>
    </xf>
    <xf numFmtId="0" fontId="57" fillId="2" borderId="101" xfId="45" applyFont="1" applyFill="1" applyBorder="1" applyAlignment="1">
      <alignment horizontal="left" indent="1"/>
    </xf>
    <xf numFmtId="0" fontId="56" fillId="0" borderId="101" xfId="0" applyFont="1" applyFill="1" applyBorder="1" applyAlignment="1">
      <alignment/>
    </xf>
    <xf numFmtId="0" fontId="58" fillId="0" borderId="101" xfId="45" applyFont="1" applyFill="1" applyBorder="1" applyAlignment="1">
      <alignment horizontal="left" indent="1"/>
    </xf>
    <xf numFmtId="0" fontId="58" fillId="2" borderId="101" xfId="45" applyFont="1" applyFill="1" applyBorder="1" applyAlignment="1">
      <alignment horizontal="left" indent="1"/>
    </xf>
    <xf numFmtId="0" fontId="5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45" applyFont="1" applyFill="1" applyAlignment="1">
      <alignment/>
    </xf>
    <xf numFmtId="0" fontId="53" fillId="7" borderId="140" xfId="0" applyFont="1" applyFill="1" applyBorder="1" applyAlignment="1">
      <alignment horizontal="center"/>
    </xf>
    <xf numFmtId="0" fontId="53" fillId="7" borderId="141" xfId="0" applyFont="1" applyFill="1" applyBorder="1" applyAlignment="1">
      <alignment horizontal="center"/>
    </xf>
    <xf numFmtId="0" fontId="55" fillId="7" borderId="37" xfId="0" applyFont="1" applyFill="1" applyBorder="1" applyAlignment="1">
      <alignment horizontal="center"/>
    </xf>
    <xf numFmtId="0" fontId="55" fillId="7" borderId="36" xfId="0" applyFont="1" applyFill="1" applyBorder="1" applyAlignment="1">
      <alignment horizontal="center"/>
    </xf>
    <xf numFmtId="0" fontId="54" fillId="7" borderId="37" xfId="0" applyFont="1" applyFill="1" applyBorder="1" applyAlignment="1">
      <alignment horizontal="center"/>
    </xf>
    <xf numFmtId="0" fontId="54" fillId="7" borderId="36" xfId="0" applyFont="1" applyFill="1" applyBorder="1" applyAlignment="1">
      <alignment horizontal="center"/>
    </xf>
    <xf numFmtId="37" fontId="28" fillId="7" borderId="34" xfId="63" applyFont="1" applyFill="1" applyBorder="1" applyAlignment="1">
      <alignment horizontal="center" vertical="center" wrapText="1"/>
      <protection/>
    </xf>
    <xf numFmtId="37" fontId="30" fillId="7" borderId="42" xfId="63" applyFont="1" applyFill="1" applyBorder="1" applyAlignment="1">
      <alignment horizontal="center" vertical="center" wrapText="1"/>
      <protection/>
    </xf>
    <xf numFmtId="37" fontId="27" fillId="7" borderId="29" xfId="63" applyFont="1" applyFill="1" applyBorder="1" applyAlignment="1">
      <alignment horizontal="center" vertical="center" wrapText="1"/>
      <protection/>
    </xf>
    <xf numFmtId="37" fontId="29" fillId="7" borderId="38" xfId="63" applyFont="1" applyFill="1" applyBorder="1" applyAlignment="1">
      <alignment horizontal="center" vertical="center" wrapText="1"/>
      <protection/>
    </xf>
    <xf numFmtId="37" fontId="29" fillId="7" borderId="65" xfId="63" applyFont="1" applyFill="1" applyBorder="1" applyAlignment="1">
      <alignment horizontal="center" vertical="center" wrapText="1"/>
      <protection/>
    </xf>
    <xf numFmtId="37" fontId="27" fillId="7" borderId="13" xfId="63" applyFont="1" applyFill="1" applyBorder="1" applyAlignment="1" applyProtection="1">
      <alignment horizontal="center" vertical="center"/>
      <protection/>
    </xf>
    <xf numFmtId="37" fontId="27" fillId="7" borderId="17" xfId="63" applyFont="1" applyFill="1" applyBorder="1" applyAlignment="1" applyProtection="1">
      <alignment horizontal="center" vertical="center"/>
      <protection/>
    </xf>
    <xf numFmtId="37" fontId="27" fillId="7" borderId="14" xfId="63" applyFont="1" applyFill="1" applyBorder="1" applyAlignment="1" applyProtection="1">
      <alignment horizontal="center" vertical="center"/>
      <protection/>
    </xf>
    <xf numFmtId="37" fontId="27" fillId="7" borderId="15" xfId="63" applyFont="1" applyFill="1" applyBorder="1" applyAlignment="1" applyProtection="1">
      <alignment horizontal="center" vertical="center"/>
      <protection/>
    </xf>
    <xf numFmtId="37" fontId="27" fillId="7" borderId="0" xfId="63" applyFont="1" applyFill="1" applyBorder="1" applyAlignment="1" applyProtection="1">
      <alignment horizontal="center" vertical="center"/>
      <protection/>
    </xf>
    <xf numFmtId="37" fontId="27" fillId="7" borderId="16" xfId="63" applyFont="1" applyFill="1" applyBorder="1" applyAlignment="1" applyProtection="1">
      <alignment horizontal="center" vertical="center"/>
      <protection/>
    </xf>
    <xf numFmtId="37" fontId="28" fillId="7" borderId="29" xfId="63" applyFont="1" applyFill="1" applyBorder="1" applyAlignment="1">
      <alignment horizontal="center" vertical="center" wrapText="1"/>
      <protection/>
    </xf>
    <xf numFmtId="37" fontId="30" fillId="7" borderId="38" xfId="63" applyFont="1" applyFill="1" applyBorder="1" applyAlignment="1">
      <alignment horizontal="center" vertical="center" wrapText="1"/>
      <protection/>
    </xf>
    <xf numFmtId="37" fontId="30" fillId="7" borderId="65" xfId="63" applyFont="1" applyFill="1" applyBorder="1" applyAlignment="1">
      <alignment horizontal="center" vertical="center" wrapText="1"/>
      <protection/>
    </xf>
    <xf numFmtId="37" fontId="27" fillId="7" borderId="13" xfId="63" applyFont="1" applyFill="1" applyBorder="1" applyAlignment="1">
      <alignment horizontal="center" vertical="center"/>
      <protection/>
    </xf>
    <xf numFmtId="37" fontId="27" fillId="7" borderId="17" xfId="63" applyFont="1" applyFill="1" applyBorder="1" applyAlignment="1">
      <alignment horizontal="center" vertical="center"/>
      <protection/>
    </xf>
    <xf numFmtId="37" fontId="27" fillId="7" borderId="14" xfId="63" applyFont="1" applyFill="1" applyBorder="1" applyAlignment="1">
      <alignment horizontal="center" vertical="center"/>
      <protection/>
    </xf>
    <xf numFmtId="37" fontId="27" fillId="7" borderId="15" xfId="63" applyFont="1" applyFill="1" applyBorder="1" applyAlignment="1">
      <alignment horizontal="center" vertical="center"/>
      <protection/>
    </xf>
    <xf numFmtId="37" fontId="27" fillId="7" borderId="0" xfId="63" applyFont="1" applyFill="1" applyBorder="1" applyAlignment="1">
      <alignment horizontal="center" vertical="center"/>
      <protection/>
    </xf>
    <xf numFmtId="37" fontId="27" fillId="7" borderId="16" xfId="63" applyFont="1" applyFill="1" applyBorder="1" applyAlignment="1">
      <alignment horizontal="center" vertical="center"/>
      <protection/>
    </xf>
    <xf numFmtId="37" fontId="28" fillId="7" borderId="28" xfId="63" applyFont="1" applyFill="1" applyBorder="1" applyAlignment="1" applyProtection="1">
      <alignment horizontal="center" vertical="center"/>
      <protection/>
    </xf>
    <xf numFmtId="37" fontId="30" fillId="7" borderId="37" xfId="63" applyFont="1" applyFill="1" applyBorder="1" applyAlignment="1">
      <alignment vertical="center"/>
      <protection/>
    </xf>
    <xf numFmtId="37" fontId="30" fillId="7" borderId="64" xfId="63" applyFont="1" applyFill="1" applyBorder="1" applyAlignment="1">
      <alignment vertical="center"/>
      <protection/>
    </xf>
    <xf numFmtId="37" fontId="23" fillId="2" borderId="137" xfId="45" applyFont="1" applyFill="1" applyBorder="1" applyAlignment="1">
      <alignment horizontal="center"/>
    </xf>
    <xf numFmtId="37" fontId="23" fillId="2" borderId="114" xfId="45" applyFont="1" applyFill="1" applyBorder="1" applyAlignment="1">
      <alignment horizontal="center"/>
    </xf>
    <xf numFmtId="37" fontId="24" fillId="7" borderId="13" xfId="63" applyFont="1" applyFill="1" applyBorder="1" applyAlignment="1">
      <alignment horizontal="center" vertical="center"/>
      <protection/>
    </xf>
    <xf numFmtId="37" fontId="24" fillId="7" borderId="17" xfId="63" applyFont="1" applyFill="1" applyBorder="1" applyAlignment="1">
      <alignment horizontal="center" vertical="center"/>
      <protection/>
    </xf>
    <xf numFmtId="37" fontId="24" fillId="7" borderId="14" xfId="63" applyFont="1" applyFill="1" applyBorder="1" applyAlignment="1">
      <alignment horizontal="center" vertical="center"/>
      <protection/>
    </xf>
    <xf numFmtId="37" fontId="24" fillId="7" borderId="15" xfId="63" applyFont="1" applyFill="1" applyBorder="1" applyAlignment="1">
      <alignment horizontal="center" vertical="center"/>
      <protection/>
    </xf>
    <xf numFmtId="37" fontId="24" fillId="7" borderId="0" xfId="63" applyFont="1" applyFill="1" applyBorder="1" applyAlignment="1">
      <alignment horizontal="center" vertical="center"/>
      <protection/>
    </xf>
    <xf numFmtId="37" fontId="24" fillId="7" borderId="16" xfId="63" applyFont="1" applyFill="1" applyBorder="1" applyAlignment="1">
      <alignment horizontal="center" vertical="center"/>
      <protection/>
    </xf>
    <xf numFmtId="37" fontId="28" fillId="0" borderId="15" xfId="63" applyFont="1" applyFill="1" applyBorder="1" applyAlignment="1" applyProtection="1">
      <alignment horizontal="center" vertical="center"/>
      <protection/>
    </xf>
    <xf numFmtId="37" fontId="32" fillId="0" borderId="15" xfId="63" applyFont="1" applyBorder="1">
      <alignment/>
      <protection/>
    </xf>
    <xf numFmtId="37" fontId="32" fillId="0" borderId="54" xfId="63" applyFont="1" applyBorder="1">
      <alignment/>
      <protection/>
    </xf>
    <xf numFmtId="37" fontId="28" fillId="7" borderId="15" xfId="63" applyFont="1" applyFill="1" applyBorder="1" applyAlignment="1">
      <alignment horizontal="center"/>
      <protection/>
    </xf>
    <xf numFmtId="37" fontId="28" fillId="7" borderId="16" xfId="63" applyFont="1" applyFill="1" applyBorder="1" applyAlignment="1">
      <alignment horizontal="center"/>
      <protection/>
    </xf>
    <xf numFmtId="37" fontId="25" fillId="7" borderId="13" xfId="63" applyFont="1" applyFill="1" applyBorder="1" applyAlignment="1" applyProtection="1">
      <alignment horizontal="center" vertical="center"/>
      <protection/>
    </xf>
    <xf numFmtId="37" fontId="25" fillId="7" borderId="17" xfId="63" applyFont="1" applyFill="1" applyBorder="1" applyAlignment="1" applyProtection="1">
      <alignment horizontal="center" vertical="center"/>
      <protection/>
    </xf>
    <xf numFmtId="37" fontId="25" fillId="7" borderId="32" xfId="63" applyFont="1" applyFill="1" applyBorder="1" applyAlignment="1" applyProtection="1">
      <alignment horizontal="center" vertical="center"/>
      <protection/>
    </xf>
    <xf numFmtId="37" fontId="27" fillId="7" borderId="33" xfId="63" applyFont="1" applyFill="1" applyBorder="1" applyAlignment="1">
      <alignment horizontal="center" vertical="center"/>
      <protection/>
    </xf>
    <xf numFmtId="37" fontId="29" fillId="7" borderId="50" xfId="63" applyFont="1" applyFill="1" applyBorder="1" applyAlignment="1">
      <alignment horizontal="center" vertical="center"/>
      <protection/>
    </xf>
    <xf numFmtId="37" fontId="29" fillId="7" borderId="133" xfId="63" applyFont="1" applyFill="1" applyBorder="1" applyAlignment="1">
      <alignment horizontal="center" vertical="center"/>
      <protection/>
    </xf>
    <xf numFmtId="37" fontId="27" fillId="7" borderId="18" xfId="63" applyFont="1" applyFill="1" applyBorder="1" applyAlignment="1">
      <alignment horizontal="center" vertical="center"/>
      <protection/>
    </xf>
    <xf numFmtId="37" fontId="29" fillId="7" borderId="36" xfId="63" applyFont="1" applyFill="1" applyBorder="1" applyAlignment="1">
      <alignment horizontal="center" vertical="center"/>
      <protection/>
    </xf>
    <xf numFmtId="37" fontId="29" fillId="7" borderId="26" xfId="63" applyFont="1" applyFill="1" applyBorder="1" applyAlignment="1">
      <alignment horizontal="center" vertical="center"/>
      <protection/>
    </xf>
    <xf numFmtId="37" fontId="29" fillId="7" borderId="0" xfId="63" applyFont="1" applyFill="1" applyBorder="1" applyAlignment="1">
      <alignment horizontal="center" vertical="center"/>
      <protection/>
    </xf>
    <xf numFmtId="37" fontId="29" fillId="7" borderId="11" xfId="63" applyFont="1" applyFill="1" applyBorder="1" applyAlignment="1">
      <alignment horizontal="center" vertical="center"/>
      <protection/>
    </xf>
    <xf numFmtId="37" fontId="28" fillId="7" borderId="17" xfId="63" applyFont="1" applyFill="1" applyBorder="1" applyAlignment="1">
      <alignment horizontal="center" vertical="center"/>
      <protection/>
    </xf>
    <xf numFmtId="37" fontId="30" fillId="7" borderId="0" xfId="63" applyFont="1" applyFill="1" applyBorder="1" applyAlignment="1">
      <alignment horizontal="center" vertical="center"/>
      <protection/>
    </xf>
    <xf numFmtId="37" fontId="41" fillId="2" borderId="137" xfId="45" applyFont="1" applyFill="1" applyBorder="1" applyAlignment="1">
      <alignment horizontal="center"/>
    </xf>
    <xf numFmtId="37" fontId="41" fillId="2" borderId="114" xfId="45" applyFont="1" applyFill="1" applyBorder="1" applyAlignment="1">
      <alignment horizontal="center"/>
    </xf>
    <xf numFmtId="0" fontId="31" fillId="7" borderId="137" xfId="69" applyFont="1" applyFill="1" applyBorder="1" applyAlignment="1">
      <alignment horizontal="center"/>
      <protection/>
    </xf>
    <xf numFmtId="0" fontId="31" fillId="7" borderId="143" xfId="69" applyFont="1" applyFill="1" applyBorder="1" applyAlignment="1">
      <alignment horizontal="center"/>
      <protection/>
    </xf>
    <xf numFmtId="0" fontId="31" fillId="7" borderId="44" xfId="69" applyFont="1" applyFill="1" applyBorder="1" applyAlignment="1">
      <alignment horizontal="center"/>
      <protection/>
    </xf>
    <xf numFmtId="0" fontId="31" fillId="7" borderId="21" xfId="69" applyFont="1" applyFill="1" applyBorder="1" applyAlignment="1">
      <alignment horizontal="center"/>
      <protection/>
    </xf>
    <xf numFmtId="0" fontId="31" fillId="7" borderId="114" xfId="69" applyFont="1" applyFill="1" applyBorder="1" applyAlignment="1">
      <alignment horizontal="center"/>
      <protection/>
    </xf>
    <xf numFmtId="1" fontId="31" fillId="7" borderId="45" xfId="69" applyNumberFormat="1" applyFont="1" applyFill="1" applyBorder="1" applyAlignment="1">
      <alignment horizontal="center" vertical="center" wrapText="1"/>
      <protection/>
    </xf>
    <xf numFmtId="0" fontId="22" fillId="7" borderId="56" xfId="69" applyFont="1" applyFill="1" applyBorder="1" applyAlignment="1">
      <alignment vertical="center"/>
      <protection/>
    </xf>
    <xf numFmtId="0" fontId="25" fillId="7" borderId="137" xfId="69" applyFont="1" applyFill="1" applyBorder="1" applyAlignment="1">
      <alignment horizontal="center" vertical="center"/>
      <protection/>
    </xf>
    <xf numFmtId="0" fontId="25" fillId="7" borderId="143" xfId="69" applyFont="1" applyFill="1" applyBorder="1" applyAlignment="1">
      <alignment horizontal="center" vertical="center"/>
      <protection/>
    </xf>
    <xf numFmtId="0" fontId="25" fillId="7" borderId="114" xfId="69" applyFont="1" applyFill="1" applyBorder="1" applyAlignment="1">
      <alignment horizontal="center" vertical="center"/>
      <protection/>
    </xf>
    <xf numFmtId="0" fontId="25" fillId="7" borderId="137" xfId="70" applyFont="1" applyFill="1" applyBorder="1" applyAlignment="1">
      <alignment horizontal="center" vertical="center"/>
      <protection/>
    </xf>
    <xf numFmtId="0" fontId="25" fillId="7" borderId="143" xfId="70" applyFont="1" applyFill="1" applyBorder="1" applyAlignment="1">
      <alignment horizontal="center" vertical="center"/>
      <protection/>
    </xf>
    <xf numFmtId="0" fontId="25" fillId="7" borderId="114" xfId="70" applyFont="1" applyFill="1" applyBorder="1" applyAlignment="1">
      <alignment horizontal="center" vertical="center"/>
      <protection/>
    </xf>
    <xf numFmtId="49" fontId="27" fillId="7" borderId="70" xfId="71" applyNumberFormat="1" applyFont="1" applyFill="1" applyBorder="1" applyAlignment="1">
      <alignment horizontal="center" vertical="center" wrapText="1"/>
      <protection/>
    </xf>
    <xf numFmtId="49" fontId="29" fillId="7" borderId="136" xfId="71" applyNumberFormat="1" applyFont="1" applyFill="1" applyBorder="1">
      <alignment/>
      <protection/>
    </xf>
    <xf numFmtId="49" fontId="29" fillId="7" borderId="121" xfId="71" applyNumberFormat="1" applyFont="1" applyFill="1" applyBorder="1">
      <alignment/>
      <protection/>
    </xf>
    <xf numFmtId="1" fontId="31" fillId="7" borderId="76" xfId="71" applyNumberFormat="1" applyFont="1" applyFill="1" applyBorder="1" applyAlignment="1">
      <alignment horizontal="center" vertical="center" wrapText="1"/>
      <protection/>
    </xf>
    <xf numFmtId="0" fontId="22" fillId="7" borderId="140" xfId="71" applyFont="1" applyFill="1" applyBorder="1" applyAlignment="1">
      <alignment horizontal="center" vertical="center" wrapText="1"/>
      <protection/>
    </xf>
    <xf numFmtId="1" fontId="31" fillId="7" borderId="69" xfId="71" applyNumberFormat="1" applyFont="1" applyFill="1" applyBorder="1" applyAlignment="1">
      <alignment horizontal="center" vertical="center" wrapText="1"/>
      <protection/>
    </xf>
    <xf numFmtId="0" fontId="22" fillId="7" borderId="80" xfId="71" applyFont="1" applyFill="1" applyBorder="1">
      <alignment/>
      <protection/>
    </xf>
    <xf numFmtId="0" fontId="31" fillId="7" borderId="67" xfId="71" applyFont="1" applyFill="1" applyBorder="1" applyAlignment="1">
      <alignment horizontal="center"/>
      <protection/>
    </xf>
    <xf numFmtId="0" fontId="31" fillId="7" borderId="117" xfId="71" applyFont="1" applyFill="1" applyBorder="1" applyAlignment="1">
      <alignment horizontal="center"/>
      <protection/>
    </xf>
    <xf numFmtId="0" fontId="31" fillId="7" borderId="68" xfId="71" applyFont="1" applyFill="1" applyBorder="1" applyAlignment="1">
      <alignment horizontal="center"/>
      <protection/>
    </xf>
    <xf numFmtId="0" fontId="31" fillId="7" borderId="113" xfId="71" applyFont="1" applyFill="1" applyBorder="1" applyAlignment="1">
      <alignment horizontal="center"/>
      <protection/>
    </xf>
    <xf numFmtId="0" fontId="25" fillId="7" borderId="144" xfId="71" applyFont="1" applyFill="1" applyBorder="1" applyAlignment="1">
      <alignment horizontal="center" vertical="center"/>
      <protection/>
    </xf>
    <xf numFmtId="0" fontId="25" fillId="7" borderId="44" xfId="71" applyFont="1" applyFill="1" applyBorder="1" applyAlignment="1">
      <alignment horizontal="center" vertical="center"/>
      <protection/>
    </xf>
    <xf numFmtId="0" fontId="25" fillId="7" borderId="21" xfId="71" applyFont="1" applyFill="1" applyBorder="1" applyAlignment="1">
      <alignment horizontal="center" vertical="center"/>
      <protection/>
    </xf>
    <xf numFmtId="1" fontId="27" fillId="7" borderId="120" xfId="71" applyNumberFormat="1" applyFont="1" applyFill="1" applyBorder="1" applyAlignment="1">
      <alignment horizontal="center" vertical="center" wrapText="1"/>
      <protection/>
    </xf>
    <xf numFmtId="0" fontId="29" fillId="7" borderId="99" xfId="71" applyFont="1" applyFill="1" applyBorder="1" applyAlignment="1">
      <alignment vertical="center"/>
      <protection/>
    </xf>
    <xf numFmtId="0" fontId="29" fillId="7" borderId="145" xfId="71" applyFont="1" applyFill="1" applyBorder="1" applyAlignment="1">
      <alignment vertical="center"/>
      <protection/>
    </xf>
    <xf numFmtId="49" fontId="27" fillId="7" borderId="136" xfId="71" applyNumberFormat="1" applyFont="1" applyFill="1" applyBorder="1" applyAlignment="1">
      <alignment horizontal="center" vertical="center" wrapText="1"/>
      <protection/>
    </xf>
    <xf numFmtId="1" fontId="31" fillId="7" borderId="73" xfId="71" applyNumberFormat="1" applyFont="1" applyFill="1" applyBorder="1" applyAlignment="1">
      <alignment horizontal="center" vertical="center" wrapText="1"/>
      <protection/>
    </xf>
    <xf numFmtId="0" fontId="22" fillId="7" borderId="104" xfId="71" applyFont="1" applyFill="1" applyBorder="1" applyAlignment="1">
      <alignment horizontal="center" vertical="center" wrapText="1"/>
      <protection/>
    </xf>
    <xf numFmtId="0" fontId="22" fillId="7" borderId="53" xfId="71" applyFont="1" applyFill="1" applyBorder="1">
      <alignment/>
      <protection/>
    </xf>
    <xf numFmtId="1" fontId="28" fillId="7" borderId="120" xfId="71" applyNumberFormat="1" applyFont="1" applyFill="1" applyBorder="1" applyAlignment="1">
      <alignment horizontal="center" vertical="center" wrapText="1"/>
      <protection/>
    </xf>
    <xf numFmtId="0" fontId="30" fillId="7" borderId="99" xfId="71" applyFont="1" applyFill="1" applyBorder="1" applyAlignment="1">
      <alignment vertical="center"/>
      <protection/>
    </xf>
    <xf numFmtId="0" fontId="30" fillId="7" borderId="145" xfId="71" applyFont="1" applyFill="1" applyBorder="1" applyAlignment="1">
      <alignment vertical="center"/>
      <protection/>
    </xf>
    <xf numFmtId="0" fontId="22" fillId="7" borderId="146" xfId="71" applyFont="1" applyFill="1" applyBorder="1" applyAlignment="1">
      <alignment horizontal="center" vertical="center" wrapText="1"/>
      <protection/>
    </xf>
    <xf numFmtId="0" fontId="31" fillId="7" borderId="137" xfId="72" applyFont="1" applyFill="1" applyBorder="1" applyAlignment="1">
      <alignment horizontal="center" vertical="center"/>
      <protection/>
    </xf>
    <xf numFmtId="0" fontId="31" fillId="7" borderId="143" xfId="72" applyFont="1" applyFill="1" applyBorder="1" applyAlignment="1">
      <alignment horizontal="center" vertical="center"/>
      <protection/>
    </xf>
    <xf numFmtId="0" fontId="31" fillId="7" borderId="114" xfId="72" applyFont="1" applyFill="1" applyBorder="1" applyAlignment="1">
      <alignment horizontal="center" vertical="center"/>
      <protection/>
    </xf>
    <xf numFmtId="1" fontId="31" fillId="7" borderId="45" xfId="72" applyNumberFormat="1" applyFont="1" applyFill="1" applyBorder="1" applyAlignment="1">
      <alignment horizontal="center" vertical="center" wrapText="1"/>
      <protection/>
    </xf>
    <xf numFmtId="0" fontId="22" fillId="7" borderId="56" xfId="72" applyFont="1" applyFill="1" applyBorder="1" applyAlignment="1">
      <alignment vertical="center"/>
      <protection/>
    </xf>
    <xf numFmtId="0" fontId="25" fillId="7" borderId="137" xfId="72" applyFont="1" applyFill="1" applyBorder="1" applyAlignment="1">
      <alignment horizontal="center" vertical="center"/>
      <protection/>
    </xf>
    <xf numFmtId="0" fontId="25" fillId="7" borderId="143" xfId="72" applyFont="1" applyFill="1" applyBorder="1" applyAlignment="1">
      <alignment horizontal="center" vertical="center"/>
      <protection/>
    </xf>
    <xf numFmtId="0" fontId="25" fillId="7" borderId="114" xfId="72" applyFont="1" applyFill="1" applyBorder="1" applyAlignment="1">
      <alignment horizontal="center" vertical="center"/>
      <protection/>
    </xf>
    <xf numFmtId="0" fontId="31" fillId="7" borderId="137" xfId="73" applyFont="1" applyFill="1" applyBorder="1" applyAlignment="1">
      <alignment horizontal="center"/>
      <protection/>
    </xf>
    <xf numFmtId="0" fontId="31" fillId="7" borderId="143" xfId="73" applyFont="1" applyFill="1" applyBorder="1" applyAlignment="1">
      <alignment horizontal="center"/>
      <protection/>
    </xf>
    <xf numFmtId="0" fontId="31" fillId="7" borderId="114" xfId="73" applyFont="1" applyFill="1" applyBorder="1" applyAlignment="1">
      <alignment horizontal="center"/>
      <protection/>
    </xf>
    <xf numFmtId="1" fontId="31" fillId="7" borderId="45" xfId="73" applyNumberFormat="1" applyFont="1" applyFill="1" applyBorder="1" applyAlignment="1">
      <alignment horizontal="center" vertical="center" wrapText="1"/>
      <protection/>
    </xf>
    <xf numFmtId="0" fontId="22" fillId="7" borderId="56" xfId="73" applyFont="1" applyFill="1" applyBorder="1" applyAlignment="1">
      <alignment vertical="center"/>
      <protection/>
    </xf>
    <xf numFmtId="0" fontId="25" fillId="7" borderId="137" xfId="73" applyFont="1" applyFill="1" applyBorder="1" applyAlignment="1">
      <alignment horizontal="center" vertical="center"/>
      <protection/>
    </xf>
    <xf numFmtId="0" fontId="25" fillId="7" borderId="143" xfId="73" applyFont="1" applyFill="1" applyBorder="1" applyAlignment="1">
      <alignment horizontal="center" vertical="center"/>
      <protection/>
    </xf>
    <xf numFmtId="0" fontId="25" fillId="7" borderId="114" xfId="73" applyFont="1" applyFill="1" applyBorder="1" applyAlignment="1">
      <alignment horizontal="center" vertical="center"/>
      <protection/>
    </xf>
    <xf numFmtId="0" fontId="28" fillId="7" borderId="147" xfId="74" applyFont="1" applyFill="1" applyBorder="1" applyAlignment="1">
      <alignment horizontal="center" vertical="center"/>
      <protection/>
    </xf>
    <xf numFmtId="0" fontId="28" fillId="7" borderId="148" xfId="74" applyFont="1" applyFill="1" applyBorder="1" applyAlignment="1">
      <alignment horizontal="center" vertical="center"/>
      <protection/>
    </xf>
    <xf numFmtId="0" fontId="28" fillId="7" borderId="149" xfId="74" applyFont="1" applyFill="1" applyBorder="1" applyAlignment="1">
      <alignment horizontal="center" vertical="center"/>
      <protection/>
    </xf>
    <xf numFmtId="0" fontId="28" fillId="7" borderId="55" xfId="74" applyFont="1" applyFill="1" applyBorder="1" applyAlignment="1">
      <alignment horizontal="center" vertical="center"/>
      <protection/>
    </xf>
    <xf numFmtId="0" fontId="28" fillId="7" borderId="150" xfId="74" applyFont="1" applyFill="1" applyBorder="1" applyAlignment="1">
      <alignment horizontal="center" vertical="center"/>
      <protection/>
    </xf>
    <xf numFmtId="1" fontId="31" fillId="7" borderId="33" xfId="74" applyNumberFormat="1" applyFont="1" applyFill="1" applyBorder="1" applyAlignment="1">
      <alignment horizontal="center" vertical="center" wrapText="1"/>
      <protection/>
    </xf>
    <xf numFmtId="0" fontId="22" fillId="7" borderId="133" xfId="74" applyFont="1" applyFill="1" applyBorder="1" applyAlignment="1">
      <alignment vertical="center"/>
      <protection/>
    </xf>
    <xf numFmtId="0" fontId="25" fillId="7" borderId="151" xfId="74" applyFont="1" applyFill="1" applyBorder="1" applyAlignment="1">
      <alignment horizontal="center" vertical="center"/>
      <protection/>
    </xf>
    <xf numFmtId="0" fontId="25" fillId="7" borderId="152" xfId="74" applyFont="1" applyFill="1" applyBorder="1" applyAlignment="1">
      <alignment horizontal="center" vertical="center"/>
      <protection/>
    </xf>
    <xf numFmtId="0" fontId="25" fillId="7" borderId="153" xfId="74" applyFont="1" applyFill="1" applyBorder="1" applyAlignment="1">
      <alignment horizontal="center" vertical="center"/>
      <protection/>
    </xf>
    <xf numFmtId="37" fontId="46" fillId="2" borderId="137" xfId="51" applyFont="1" applyFill="1" applyBorder="1" applyAlignment="1">
      <alignment horizontal="center"/>
    </xf>
    <xf numFmtId="37" fontId="46" fillId="2" borderId="114" xfId="51" applyFont="1" applyFill="1" applyBorder="1" applyAlignment="1">
      <alignment horizontal="center"/>
    </xf>
    <xf numFmtId="0" fontId="31" fillId="7" borderId="137" xfId="75" applyFont="1" applyFill="1" applyBorder="1" applyAlignment="1">
      <alignment horizontal="center"/>
      <protection/>
    </xf>
    <xf numFmtId="0" fontId="31" fillId="7" borderId="143" xfId="75" applyFont="1" applyFill="1" applyBorder="1" applyAlignment="1">
      <alignment horizontal="center"/>
      <protection/>
    </xf>
    <xf numFmtId="0" fontId="31" fillId="7" borderId="114" xfId="75" applyFont="1" applyFill="1" applyBorder="1" applyAlignment="1">
      <alignment horizontal="center"/>
      <protection/>
    </xf>
    <xf numFmtId="1" fontId="31" fillId="7" borderId="45" xfId="75" applyNumberFormat="1" applyFont="1" applyFill="1" applyBorder="1" applyAlignment="1">
      <alignment horizontal="center" vertical="center" wrapText="1"/>
      <protection/>
    </xf>
    <xf numFmtId="0" fontId="22" fillId="7" borderId="56" xfId="75" applyFont="1" applyFill="1" applyBorder="1" applyAlignment="1">
      <alignment vertical="center"/>
      <protection/>
    </xf>
    <xf numFmtId="0" fontId="25" fillId="7" borderId="137" xfId="75" applyFont="1" applyFill="1" applyBorder="1" applyAlignment="1">
      <alignment horizontal="center" vertical="center"/>
      <protection/>
    </xf>
    <xf numFmtId="0" fontId="25" fillId="7" borderId="143" xfId="75" applyFont="1" applyFill="1" applyBorder="1" applyAlignment="1">
      <alignment horizontal="center" vertical="center"/>
      <protection/>
    </xf>
    <xf numFmtId="0" fontId="25" fillId="7" borderId="114" xfId="75" applyFont="1" applyFill="1" applyBorder="1" applyAlignment="1">
      <alignment horizontal="center" vertical="center"/>
      <protection/>
    </xf>
    <xf numFmtId="0" fontId="28" fillId="7" borderId="113" xfId="76" applyFont="1" applyFill="1" applyBorder="1" applyAlignment="1">
      <alignment horizontal="center"/>
      <protection/>
    </xf>
    <xf numFmtId="0" fontId="28" fillId="7" borderId="117" xfId="76" applyFont="1" applyFill="1" applyBorder="1" applyAlignment="1">
      <alignment horizontal="center"/>
      <protection/>
    </xf>
    <xf numFmtId="0" fontId="28" fillId="7" borderId="68" xfId="76" applyFont="1" applyFill="1" applyBorder="1" applyAlignment="1">
      <alignment horizontal="center"/>
      <protection/>
    </xf>
    <xf numFmtId="37" fontId="46" fillId="2" borderId="137" xfId="52" applyFont="1" applyFill="1" applyBorder="1" applyAlignment="1">
      <alignment horizontal="center"/>
    </xf>
    <xf numFmtId="37" fontId="46" fillId="2" borderId="114" xfId="52" applyFont="1" applyFill="1" applyBorder="1" applyAlignment="1">
      <alignment horizontal="center"/>
    </xf>
    <xf numFmtId="0" fontId="25" fillId="7" borderId="144" xfId="76" applyFont="1" applyFill="1" applyBorder="1" applyAlignment="1">
      <alignment horizontal="center" vertical="center"/>
      <protection/>
    </xf>
    <xf numFmtId="0" fontId="25" fillId="7" borderId="44" xfId="76" applyFont="1" applyFill="1" applyBorder="1" applyAlignment="1">
      <alignment horizontal="center" vertical="center"/>
      <protection/>
    </xf>
    <xf numFmtId="0" fontId="25" fillId="7" borderId="21" xfId="76" applyFont="1" applyFill="1" applyBorder="1" applyAlignment="1">
      <alignment horizontal="center" vertical="center"/>
      <protection/>
    </xf>
    <xf numFmtId="1" fontId="28" fillId="7" borderId="120" xfId="76" applyNumberFormat="1" applyFont="1" applyFill="1" applyBorder="1" applyAlignment="1">
      <alignment horizontal="center" vertical="center" wrapText="1"/>
      <protection/>
    </xf>
    <xf numFmtId="0" fontId="30" fillId="7" borderId="99" xfId="76" applyFont="1" applyFill="1" applyBorder="1" applyAlignment="1">
      <alignment vertical="center"/>
      <protection/>
    </xf>
    <xf numFmtId="0" fontId="30" fillId="7" borderId="103" xfId="76" applyFont="1" applyFill="1" applyBorder="1" applyAlignment="1">
      <alignment vertical="center"/>
      <protection/>
    </xf>
    <xf numFmtId="1" fontId="31" fillId="7" borderId="73" xfId="76" applyNumberFormat="1" applyFont="1" applyFill="1" applyBorder="1" applyAlignment="1">
      <alignment horizontal="center" vertical="center" wrapText="1"/>
      <protection/>
    </xf>
    <xf numFmtId="0" fontId="22" fillId="7" borderId="104" xfId="76" applyFont="1" applyFill="1" applyBorder="1" applyAlignment="1">
      <alignment horizontal="center" vertical="center" wrapText="1"/>
      <protection/>
    </xf>
    <xf numFmtId="49" fontId="28" fillId="7" borderId="71" xfId="76" applyNumberFormat="1" applyFont="1" applyFill="1" applyBorder="1" applyAlignment="1">
      <alignment horizontal="center" vertical="center" wrapText="1"/>
      <protection/>
    </xf>
    <xf numFmtId="49" fontId="28" fillId="7" borderId="122" xfId="76" applyNumberFormat="1" applyFont="1" applyFill="1" applyBorder="1" applyAlignment="1">
      <alignment horizontal="center" vertical="center" wrapText="1"/>
      <protection/>
    </xf>
    <xf numFmtId="1" fontId="31" fillId="7" borderId="76" xfId="76" applyNumberFormat="1" applyFont="1" applyFill="1" applyBorder="1" applyAlignment="1">
      <alignment horizontal="center" vertical="center" wrapText="1"/>
      <protection/>
    </xf>
    <xf numFmtId="0" fontId="22" fillId="7" borderId="124" xfId="76" applyFont="1" applyFill="1" applyBorder="1" applyAlignment="1">
      <alignment horizontal="center" vertical="center" wrapText="1"/>
      <protection/>
    </xf>
    <xf numFmtId="49" fontId="28" fillId="7" borderId="71" xfId="77" applyNumberFormat="1" applyFont="1" applyFill="1" applyBorder="1" applyAlignment="1">
      <alignment horizontal="center" vertical="center" wrapText="1"/>
      <protection/>
    </xf>
    <xf numFmtId="49" fontId="28" fillId="7" borderId="122" xfId="77" applyNumberFormat="1" applyFont="1" applyFill="1" applyBorder="1" applyAlignment="1">
      <alignment horizontal="center" vertical="center" wrapText="1"/>
      <protection/>
    </xf>
    <xf numFmtId="1" fontId="31" fillId="7" borderId="76" xfId="77" applyNumberFormat="1" applyFont="1" applyFill="1" applyBorder="1" applyAlignment="1">
      <alignment horizontal="center" vertical="center" wrapText="1"/>
      <protection/>
    </xf>
    <xf numFmtId="0" fontId="22" fillId="7" borderId="124" xfId="77" applyFont="1" applyFill="1" applyBorder="1" applyAlignment="1">
      <alignment horizontal="center" vertical="center" wrapText="1"/>
      <protection/>
    </xf>
    <xf numFmtId="1" fontId="31" fillId="7" borderId="73" xfId="77" applyNumberFormat="1" applyFont="1" applyFill="1" applyBorder="1" applyAlignment="1">
      <alignment horizontal="center" vertical="center" wrapText="1"/>
      <protection/>
    </xf>
    <xf numFmtId="0" fontId="22" fillId="7" borderId="104" xfId="77" applyFont="1" applyFill="1" applyBorder="1" applyAlignment="1">
      <alignment horizontal="center" vertical="center" wrapText="1"/>
      <protection/>
    </xf>
    <xf numFmtId="0" fontId="28" fillId="7" borderId="113" xfId="77" applyFont="1" applyFill="1" applyBorder="1" applyAlignment="1">
      <alignment horizontal="center"/>
      <protection/>
    </xf>
    <xf numFmtId="0" fontId="28" fillId="7" borderId="117" xfId="77" applyFont="1" applyFill="1" applyBorder="1" applyAlignment="1">
      <alignment horizontal="center"/>
      <protection/>
    </xf>
    <xf numFmtId="0" fontId="28" fillId="7" borderId="68" xfId="77" applyFont="1" applyFill="1" applyBorder="1" applyAlignment="1">
      <alignment horizontal="center"/>
      <protection/>
    </xf>
    <xf numFmtId="37" fontId="46" fillId="2" borderId="137" xfId="53" applyFont="1" applyFill="1" applyBorder="1" applyAlignment="1">
      <alignment horizontal="center"/>
    </xf>
    <xf numFmtId="37" fontId="46" fillId="2" borderId="114" xfId="53" applyFont="1" applyFill="1" applyBorder="1" applyAlignment="1">
      <alignment horizontal="center"/>
    </xf>
    <xf numFmtId="0" fontId="25" fillId="7" borderId="144" xfId="77" applyFont="1" applyFill="1" applyBorder="1" applyAlignment="1">
      <alignment horizontal="center" vertical="center"/>
      <protection/>
    </xf>
    <xf numFmtId="0" fontId="25" fillId="7" borderId="44" xfId="77" applyFont="1" applyFill="1" applyBorder="1" applyAlignment="1">
      <alignment horizontal="center" vertical="center"/>
      <protection/>
    </xf>
    <xf numFmtId="0" fontId="25" fillId="7" borderId="21" xfId="77" applyFont="1" applyFill="1" applyBorder="1" applyAlignment="1">
      <alignment horizontal="center" vertical="center"/>
      <protection/>
    </xf>
    <xf numFmtId="1" fontId="28" fillId="7" borderId="120" xfId="77" applyNumberFormat="1" applyFont="1" applyFill="1" applyBorder="1" applyAlignment="1">
      <alignment horizontal="center" vertical="center" wrapText="1"/>
      <protection/>
    </xf>
    <xf numFmtId="0" fontId="30" fillId="7" borderId="99" xfId="77" applyFont="1" applyFill="1" applyBorder="1" applyAlignment="1">
      <alignment vertical="center"/>
      <protection/>
    </xf>
    <xf numFmtId="0" fontId="30" fillId="7" borderId="103" xfId="77" applyFont="1" applyFill="1" applyBorder="1" applyAlignment="1">
      <alignment vertical="center"/>
      <protection/>
    </xf>
    <xf numFmtId="37" fontId="46" fillId="2" borderId="137" xfId="54" applyFont="1" applyFill="1" applyBorder="1" applyAlignment="1">
      <alignment horizontal="center"/>
    </xf>
    <xf numFmtId="37" fontId="46" fillId="2" borderId="114" xfId="54" applyFont="1" applyFill="1" applyBorder="1" applyAlignment="1">
      <alignment horizontal="center"/>
    </xf>
    <xf numFmtId="0" fontId="27" fillId="7" borderId="137" xfId="78" applyFont="1" applyFill="1" applyBorder="1" applyAlignment="1">
      <alignment horizontal="center"/>
      <protection/>
    </xf>
    <xf numFmtId="0" fontId="27" fillId="7" borderId="143" xfId="78" applyFont="1" applyFill="1" applyBorder="1" applyAlignment="1">
      <alignment horizontal="center"/>
      <protection/>
    </xf>
    <xf numFmtId="0" fontId="27" fillId="7" borderId="114" xfId="78" applyFont="1" applyFill="1" applyBorder="1" applyAlignment="1">
      <alignment horizontal="center"/>
      <protection/>
    </xf>
    <xf numFmtId="1" fontId="31" fillId="7" borderId="45" xfId="78" applyNumberFormat="1" applyFont="1" applyFill="1" applyBorder="1" applyAlignment="1">
      <alignment horizontal="center" vertical="center" wrapText="1"/>
      <protection/>
    </xf>
    <xf numFmtId="0" fontId="22" fillId="7" borderId="56" xfId="78" applyFont="1" applyFill="1" applyBorder="1" applyAlignment="1">
      <alignment vertical="center"/>
      <protection/>
    </xf>
    <xf numFmtId="0" fontId="25" fillId="7" borderId="137" xfId="78" applyFont="1" applyFill="1" applyBorder="1" applyAlignment="1">
      <alignment horizontal="center" vertical="center"/>
      <protection/>
    </xf>
    <xf numFmtId="0" fontId="25" fillId="7" borderId="143" xfId="78" applyFont="1" applyFill="1" applyBorder="1" applyAlignment="1">
      <alignment horizontal="center" vertical="center"/>
      <protection/>
    </xf>
    <xf numFmtId="0" fontId="25" fillId="7" borderId="114" xfId="78" applyFont="1" applyFill="1" applyBorder="1" applyAlignment="1">
      <alignment horizontal="center" vertical="center"/>
      <protection/>
    </xf>
    <xf numFmtId="1" fontId="27" fillId="7" borderId="71" xfId="79" applyNumberFormat="1" applyFont="1" applyFill="1" applyBorder="1" applyAlignment="1">
      <alignment horizontal="center" vertical="center" wrapText="1"/>
      <protection/>
    </xf>
    <xf numFmtId="1" fontId="27" fillId="7" borderId="122" xfId="79" applyNumberFormat="1" applyFont="1" applyFill="1" applyBorder="1" applyAlignment="1">
      <alignment horizontal="center" vertical="center" wrapText="1"/>
      <protection/>
    </xf>
    <xf numFmtId="1" fontId="31" fillId="7" borderId="76" xfId="79" applyNumberFormat="1" applyFont="1" applyFill="1" applyBorder="1" applyAlignment="1">
      <alignment horizontal="center" vertical="center" wrapText="1"/>
      <protection/>
    </xf>
    <xf numFmtId="0" fontId="22" fillId="7" borderId="124" xfId="79" applyFont="1" applyFill="1" applyBorder="1" applyAlignment="1">
      <alignment horizontal="center" vertical="center" wrapText="1"/>
      <protection/>
    </xf>
    <xf numFmtId="1" fontId="31" fillId="7" borderId="73" xfId="79" applyNumberFormat="1" applyFont="1" applyFill="1" applyBorder="1" applyAlignment="1">
      <alignment horizontal="center" vertical="center" wrapText="1"/>
      <protection/>
    </xf>
    <xf numFmtId="0" fontId="22" fillId="7" borderId="104" xfId="79" applyFont="1" applyFill="1" applyBorder="1" applyAlignment="1">
      <alignment horizontal="center" vertical="center" wrapText="1"/>
      <protection/>
    </xf>
    <xf numFmtId="0" fontId="31" fillId="7" borderId="113" xfId="79" applyFont="1" applyFill="1" applyBorder="1" applyAlignment="1">
      <alignment horizontal="center"/>
      <protection/>
    </xf>
    <xf numFmtId="0" fontId="31" fillId="7" borderId="117" xfId="79" applyFont="1" applyFill="1" applyBorder="1" applyAlignment="1">
      <alignment horizontal="center"/>
      <protection/>
    </xf>
    <xf numFmtId="0" fontId="31" fillId="7" borderId="68" xfId="79" applyFont="1" applyFill="1" applyBorder="1" applyAlignment="1">
      <alignment horizontal="center"/>
      <protection/>
    </xf>
    <xf numFmtId="37" fontId="46" fillId="2" borderId="137" xfId="55" applyFont="1" applyFill="1" applyBorder="1" applyAlignment="1">
      <alignment horizontal="center"/>
    </xf>
    <xf numFmtId="37" fontId="46" fillId="2" borderId="114" xfId="55" applyFont="1" applyFill="1" applyBorder="1" applyAlignment="1">
      <alignment horizontal="center"/>
    </xf>
    <xf numFmtId="0" fontId="25" fillId="7" borderId="144" xfId="79" applyFont="1" applyFill="1" applyBorder="1" applyAlignment="1">
      <alignment horizontal="center" vertical="center"/>
      <protection/>
    </xf>
    <xf numFmtId="0" fontId="25" fillId="7" borderId="44" xfId="79" applyFont="1" applyFill="1" applyBorder="1" applyAlignment="1">
      <alignment horizontal="center" vertical="center"/>
      <protection/>
    </xf>
    <xf numFmtId="0" fontId="25" fillId="7" borderId="21" xfId="79" applyFont="1" applyFill="1" applyBorder="1" applyAlignment="1">
      <alignment horizontal="center" vertical="center"/>
      <protection/>
    </xf>
    <xf numFmtId="1" fontId="28" fillId="7" borderId="120" xfId="79" applyNumberFormat="1" applyFont="1" applyFill="1" applyBorder="1" applyAlignment="1">
      <alignment horizontal="center" vertical="center" wrapText="1"/>
      <protection/>
    </xf>
    <xf numFmtId="0" fontId="30" fillId="7" borderId="99" xfId="79" applyFont="1" applyFill="1" applyBorder="1" applyAlignment="1">
      <alignment vertical="center"/>
      <protection/>
    </xf>
    <xf numFmtId="0" fontId="30" fillId="7" borderId="103" xfId="79" applyFont="1" applyFill="1" applyBorder="1" applyAlignment="1">
      <alignment vertical="center"/>
      <protection/>
    </xf>
    <xf numFmtId="49" fontId="27" fillId="7" borderId="71" xfId="79" applyNumberFormat="1" applyFont="1" applyFill="1" applyBorder="1" applyAlignment="1">
      <alignment horizontal="center" vertical="center" wrapText="1"/>
      <protection/>
    </xf>
    <xf numFmtId="49" fontId="27" fillId="7" borderId="122" xfId="79" applyNumberFormat="1" applyFont="1" applyFill="1" applyBorder="1" applyAlignment="1">
      <alignment horizontal="center" vertical="center" wrapText="1"/>
      <protection/>
    </xf>
    <xf numFmtId="1" fontId="27" fillId="7" borderId="71" xfId="80" applyNumberFormat="1" applyFont="1" applyFill="1" applyBorder="1" applyAlignment="1">
      <alignment horizontal="center" vertical="center" wrapText="1"/>
      <protection/>
    </xf>
    <xf numFmtId="1" fontId="27" fillId="7" borderId="122" xfId="80" applyNumberFormat="1" applyFont="1" applyFill="1" applyBorder="1" applyAlignment="1">
      <alignment horizontal="center" vertical="center" wrapText="1"/>
      <protection/>
    </xf>
    <xf numFmtId="1" fontId="31" fillId="7" borderId="76" xfId="80" applyNumberFormat="1" applyFont="1" applyFill="1" applyBorder="1" applyAlignment="1">
      <alignment horizontal="center" vertical="center" wrapText="1"/>
      <protection/>
    </xf>
    <xf numFmtId="0" fontId="22" fillId="7" borderId="124" xfId="80" applyFont="1" applyFill="1" applyBorder="1" applyAlignment="1">
      <alignment horizontal="center" vertical="center" wrapText="1"/>
      <protection/>
    </xf>
    <xf numFmtId="1" fontId="31" fillId="7" borderId="73" xfId="80" applyNumberFormat="1" applyFont="1" applyFill="1" applyBorder="1" applyAlignment="1">
      <alignment horizontal="center" vertical="center" wrapText="1"/>
      <protection/>
    </xf>
    <xf numFmtId="0" fontId="22" fillId="7" borderId="104" xfId="80" applyFont="1" applyFill="1" applyBorder="1" applyAlignment="1">
      <alignment horizontal="center" vertical="center" wrapText="1"/>
      <protection/>
    </xf>
    <xf numFmtId="0" fontId="31" fillId="7" borderId="113" xfId="80" applyFont="1" applyFill="1" applyBorder="1" applyAlignment="1">
      <alignment horizontal="center"/>
      <protection/>
    </xf>
    <xf numFmtId="0" fontId="31" fillId="7" borderId="117" xfId="80" applyFont="1" applyFill="1" applyBorder="1" applyAlignment="1">
      <alignment horizontal="center"/>
      <protection/>
    </xf>
    <xf numFmtId="0" fontId="31" fillId="7" borderId="68" xfId="80" applyFont="1" applyFill="1" applyBorder="1" applyAlignment="1">
      <alignment horizontal="center"/>
      <protection/>
    </xf>
    <xf numFmtId="37" fontId="46" fillId="2" borderId="137" xfId="56" applyFont="1" applyFill="1" applyBorder="1" applyAlignment="1">
      <alignment horizontal="center"/>
    </xf>
    <xf numFmtId="37" fontId="46" fillId="2" borderId="114" xfId="56" applyFont="1" applyFill="1" applyBorder="1" applyAlignment="1">
      <alignment horizontal="center"/>
    </xf>
    <xf numFmtId="0" fontId="25" fillId="7" borderId="144" xfId="80" applyFont="1" applyFill="1" applyBorder="1" applyAlignment="1">
      <alignment horizontal="center" vertical="center"/>
      <protection/>
    </xf>
    <xf numFmtId="0" fontId="25" fillId="7" borderId="44" xfId="80" applyFont="1" applyFill="1" applyBorder="1" applyAlignment="1">
      <alignment horizontal="center" vertical="center"/>
      <protection/>
    </xf>
    <xf numFmtId="0" fontId="25" fillId="7" borderId="21" xfId="80" applyFont="1" applyFill="1" applyBorder="1" applyAlignment="1">
      <alignment horizontal="center" vertical="center"/>
      <protection/>
    </xf>
    <xf numFmtId="1" fontId="28" fillId="7" borderId="120" xfId="80" applyNumberFormat="1" applyFont="1" applyFill="1" applyBorder="1" applyAlignment="1">
      <alignment horizontal="center" vertical="center" wrapText="1"/>
      <protection/>
    </xf>
    <xf numFmtId="0" fontId="30" fillId="7" borderId="99" xfId="80" applyFont="1" applyFill="1" applyBorder="1" applyAlignment="1">
      <alignment vertical="center"/>
      <protection/>
    </xf>
    <xf numFmtId="0" fontId="30" fillId="7" borderId="103" xfId="80" applyFont="1" applyFill="1" applyBorder="1" applyAlignment="1">
      <alignment vertical="center"/>
      <protection/>
    </xf>
    <xf numFmtId="49" fontId="27" fillId="7" borderId="71" xfId="80" applyNumberFormat="1" applyFont="1" applyFill="1" applyBorder="1" applyAlignment="1">
      <alignment horizontal="center" vertical="center" wrapText="1"/>
      <protection/>
    </xf>
    <xf numFmtId="49" fontId="27" fillId="7" borderId="122" xfId="80" applyNumberFormat="1" applyFont="1" applyFill="1" applyBorder="1" applyAlignment="1">
      <alignment horizontal="center" vertical="center" wrapText="1"/>
      <protection/>
    </xf>
    <xf numFmtId="0" fontId="31" fillId="7" borderId="113" xfId="65" applyFont="1" applyFill="1" applyBorder="1" applyAlignment="1">
      <alignment horizontal="center"/>
      <protection/>
    </xf>
    <xf numFmtId="0" fontId="31" fillId="7" borderId="117" xfId="65" applyFont="1" applyFill="1" applyBorder="1" applyAlignment="1">
      <alignment horizontal="center"/>
      <protection/>
    </xf>
    <xf numFmtId="0" fontId="31" fillId="7" borderId="68" xfId="65" applyFont="1" applyFill="1" applyBorder="1" applyAlignment="1">
      <alignment horizontal="center"/>
      <protection/>
    </xf>
    <xf numFmtId="37" fontId="46" fillId="2" borderId="137" xfId="47" applyFont="1" applyFill="1" applyBorder="1" applyAlignment="1">
      <alignment horizontal="center"/>
    </xf>
    <xf numFmtId="37" fontId="46" fillId="2" borderId="114" xfId="47" applyFont="1" applyFill="1" applyBorder="1" applyAlignment="1">
      <alignment horizontal="center"/>
    </xf>
    <xf numFmtId="0" fontId="25" fillId="7" borderId="144" xfId="65" applyFont="1" applyFill="1" applyBorder="1" applyAlignment="1">
      <alignment horizontal="center" vertical="center"/>
      <protection/>
    </xf>
    <xf numFmtId="0" fontId="25" fillId="7" borderId="44" xfId="65" applyFont="1" applyFill="1" applyBorder="1" applyAlignment="1">
      <alignment horizontal="center" vertical="center"/>
      <protection/>
    </xf>
    <xf numFmtId="0" fontId="25" fillId="7" borderId="21" xfId="65" applyFont="1" applyFill="1" applyBorder="1" applyAlignment="1">
      <alignment horizontal="center" vertical="center"/>
      <protection/>
    </xf>
    <xf numFmtId="1" fontId="28" fillId="7" borderId="120" xfId="65" applyNumberFormat="1" applyFont="1" applyFill="1" applyBorder="1" applyAlignment="1">
      <alignment horizontal="center" vertical="center" wrapText="1"/>
      <protection/>
    </xf>
    <xf numFmtId="0" fontId="30" fillId="7" borderId="99" xfId="65" applyFont="1" applyFill="1" applyBorder="1" applyAlignment="1">
      <alignment vertical="center"/>
      <protection/>
    </xf>
    <xf numFmtId="0" fontId="30" fillId="7" borderId="103" xfId="65" applyFont="1" applyFill="1" applyBorder="1" applyAlignment="1">
      <alignment vertical="center"/>
      <protection/>
    </xf>
    <xf numFmtId="1" fontId="31" fillId="7" borderId="73" xfId="65" applyNumberFormat="1" applyFont="1" applyFill="1" applyBorder="1" applyAlignment="1">
      <alignment horizontal="center" vertical="center" wrapText="1"/>
      <protection/>
    </xf>
    <xf numFmtId="0" fontId="22" fillId="7" borderId="104" xfId="65" applyFont="1" applyFill="1" applyBorder="1" applyAlignment="1">
      <alignment horizontal="center" vertical="center" wrapText="1"/>
      <protection/>
    </xf>
    <xf numFmtId="49" fontId="31" fillId="7" borderId="71" xfId="65" applyNumberFormat="1" applyFont="1" applyFill="1" applyBorder="1" applyAlignment="1">
      <alignment horizontal="center" vertical="center" wrapText="1"/>
      <protection/>
    </xf>
    <xf numFmtId="49" fontId="31" fillId="7" borderId="122" xfId="65" applyNumberFormat="1" applyFont="1" applyFill="1" applyBorder="1" applyAlignment="1">
      <alignment horizontal="center" vertical="center" wrapText="1"/>
      <protection/>
    </xf>
    <xf numFmtId="1" fontId="31" fillId="7" borderId="71" xfId="65" applyNumberFormat="1" applyFont="1" applyFill="1" applyBorder="1" applyAlignment="1">
      <alignment horizontal="center" vertical="center" wrapText="1"/>
      <protection/>
    </xf>
    <xf numFmtId="1" fontId="31" fillId="7" borderId="122" xfId="65" applyNumberFormat="1" applyFont="1" applyFill="1" applyBorder="1" applyAlignment="1">
      <alignment horizontal="center" vertical="center" wrapText="1"/>
      <protection/>
    </xf>
    <xf numFmtId="1" fontId="31" fillId="7" borderId="76" xfId="65" applyNumberFormat="1" applyFont="1" applyFill="1" applyBorder="1" applyAlignment="1">
      <alignment horizontal="center" vertical="center" wrapText="1"/>
      <protection/>
    </xf>
    <xf numFmtId="0" fontId="22" fillId="7" borderId="124" xfId="65" applyFont="1" applyFill="1" applyBorder="1" applyAlignment="1">
      <alignment horizontal="center" vertical="center" wrapText="1"/>
      <protection/>
    </xf>
    <xf numFmtId="37" fontId="46" fillId="2" borderId="137" xfId="48" applyFont="1" applyFill="1" applyBorder="1" applyAlignment="1">
      <alignment horizontal="center"/>
    </xf>
    <xf numFmtId="37" fontId="46" fillId="2" borderId="114" xfId="48" applyFont="1" applyFill="1" applyBorder="1" applyAlignment="1">
      <alignment horizontal="center"/>
    </xf>
    <xf numFmtId="0" fontId="31" fillId="7" borderId="113" xfId="66" applyFont="1" applyFill="1" applyBorder="1" applyAlignment="1">
      <alignment horizontal="center"/>
      <protection/>
    </xf>
    <xf numFmtId="0" fontId="31" fillId="7" borderId="117" xfId="66" applyFont="1" applyFill="1" applyBorder="1" applyAlignment="1">
      <alignment horizontal="center"/>
      <protection/>
    </xf>
    <xf numFmtId="0" fontId="31" fillId="7" borderId="68" xfId="66" applyFont="1" applyFill="1" applyBorder="1" applyAlignment="1">
      <alignment horizontal="center"/>
      <protection/>
    </xf>
    <xf numFmtId="0" fontId="25" fillId="7" borderId="144" xfId="66" applyFont="1" applyFill="1" applyBorder="1" applyAlignment="1">
      <alignment horizontal="center" vertical="center"/>
      <protection/>
    </xf>
    <xf numFmtId="0" fontId="25" fillId="7" borderId="44" xfId="66" applyFont="1" applyFill="1" applyBorder="1" applyAlignment="1">
      <alignment horizontal="center" vertical="center"/>
      <protection/>
    </xf>
    <xf numFmtId="0" fontId="25" fillId="7" borderId="21" xfId="66" applyFont="1" applyFill="1" applyBorder="1" applyAlignment="1">
      <alignment horizontal="center" vertical="center"/>
      <protection/>
    </xf>
    <xf numFmtId="1" fontId="27" fillId="7" borderId="120" xfId="66" applyNumberFormat="1" applyFont="1" applyFill="1" applyBorder="1" applyAlignment="1">
      <alignment horizontal="center" vertical="center" wrapText="1"/>
      <protection/>
    </xf>
    <xf numFmtId="0" fontId="29" fillId="7" borderId="99" xfId="66" applyFont="1" applyFill="1" applyBorder="1" applyAlignment="1">
      <alignment vertical="center"/>
      <protection/>
    </xf>
    <xf numFmtId="0" fontId="29" fillId="7" borderId="103" xfId="66" applyFont="1" applyFill="1" applyBorder="1" applyAlignment="1">
      <alignment vertical="center"/>
      <protection/>
    </xf>
    <xf numFmtId="1" fontId="31" fillId="7" borderId="73" xfId="66" applyNumberFormat="1" applyFont="1" applyFill="1" applyBorder="1" applyAlignment="1">
      <alignment horizontal="center" vertical="center" wrapText="1"/>
      <protection/>
    </xf>
    <xf numFmtId="0" fontId="22" fillId="7" borderId="104" xfId="66" applyFont="1" applyFill="1" applyBorder="1" applyAlignment="1">
      <alignment horizontal="center" vertical="center" wrapText="1"/>
      <protection/>
    </xf>
    <xf numFmtId="49" fontId="28" fillId="7" borderId="71" xfId="66" applyNumberFormat="1" applyFont="1" applyFill="1" applyBorder="1" applyAlignment="1">
      <alignment horizontal="center" vertical="center" wrapText="1"/>
      <protection/>
    </xf>
    <xf numFmtId="49" fontId="28" fillId="7" borderId="122" xfId="66" applyNumberFormat="1" applyFont="1" applyFill="1" applyBorder="1" applyAlignment="1">
      <alignment horizontal="center" vertical="center" wrapText="1"/>
      <protection/>
    </xf>
    <xf numFmtId="1" fontId="28" fillId="7" borderId="71" xfId="66" applyNumberFormat="1" applyFont="1" applyFill="1" applyBorder="1" applyAlignment="1">
      <alignment horizontal="center" vertical="center" wrapText="1"/>
      <protection/>
    </xf>
    <xf numFmtId="1" fontId="28" fillId="7" borderId="122" xfId="66" applyNumberFormat="1" applyFont="1" applyFill="1" applyBorder="1" applyAlignment="1">
      <alignment horizontal="center" vertical="center" wrapText="1"/>
      <protection/>
    </xf>
    <xf numFmtId="1" fontId="31" fillId="7" borderId="76" xfId="66" applyNumberFormat="1" applyFont="1" applyFill="1" applyBorder="1" applyAlignment="1">
      <alignment horizontal="center" vertical="center" wrapText="1"/>
      <protection/>
    </xf>
    <xf numFmtId="0" fontId="22" fillId="7" borderId="124" xfId="66" applyFont="1" applyFill="1" applyBorder="1" applyAlignment="1">
      <alignment horizontal="center" vertical="center" wrapText="1"/>
      <protection/>
    </xf>
    <xf numFmtId="0" fontId="31" fillId="7" borderId="113" xfId="67" applyFont="1" applyFill="1" applyBorder="1" applyAlignment="1">
      <alignment horizontal="center"/>
      <protection/>
    </xf>
    <xf numFmtId="0" fontId="31" fillId="7" borderId="117" xfId="67" applyFont="1" applyFill="1" applyBorder="1" applyAlignment="1">
      <alignment horizontal="center"/>
      <protection/>
    </xf>
    <xf numFmtId="0" fontId="31" fillId="7" borderId="68" xfId="67" applyFont="1" applyFill="1" applyBorder="1" applyAlignment="1">
      <alignment horizontal="center"/>
      <protection/>
    </xf>
    <xf numFmtId="37" fontId="46" fillId="2" borderId="137" xfId="49" applyFont="1" applyFill="1" applyBorder="1" applyAlignment="1">
      <alignment horizontal="center"/>
    </xf>
    <xf numFmtId="37" fontId="46" fillId="2" borderId="114" xfId="49" applyFont="1" applyFill="1" applyBorder="1" applyAlignment="1">
      <alignment horizontal="center"/>
    </xf>
    <xf numFmtId="0" fontId="25" fillId="7" borderId="144" xfId="67" applyFont="1" applyFill="1" applyBorder="1" applyAlignment="1">
      <alignment horizontal="center" vertical="center"/>
      <protection/>
    </xf>
    <xf numFmtId="0" fontId="25" fillId="7" borderId="44" xfId="67" applyFont="1" applyFill="1" applyBorder="1" applyAlignment="1">
      <alignment horizontal="center" vertical="center"/>
      <protection/>
    </xf>
    <xf numFmtId="0" fontId="25" fillId="7" borderId="21" xfId="67" applyFont="1" applyFill="1" applyBorder="1" applyAlignment="1">
      <alignment horizontal="center" vertical="center"/>
      <protection/>
    </xf>
    <xf numFmtId="1" fontId="31" fillId="7" borderId="120" xfId="67" applyNumberFormat="1" applyFont="1" applyFill="1" applyBorder="1" applyAlignment="1">
      <alignment horizontal="center" vertical="center" wrapText="1"/>
      <protection/>
    </xf>
    <xf numFmtId="0" fontId="22" fillId="7" borderId="99" xfId="67" applyFont="1" applyFill="1" applyBorder="1" applyAlignment="1">
      <alignment vertical="center"/>
      <protection/>
    </xf>
    <xf numFmtId="0" fontId="22" fillId="7" borderId="103" xfId="67" applyFont="1" applyFill="1" applyBorder="1" applyAlignment="1">
      <alignment vertical="center"/>
      <protection/>
    </xf>
    <xf numFmtId="1" fontId="31" fillId="7" borderId="73" xfId="67" applyNumberFormat="1" applyFont="1" applyFill="1" applyBorder="1" applyAlignment="1">
      <alignment horizontal="center" vertical="center" wrapText="1"/>
      <protection/>
    </xf>
    <xf numFmtId="0" fontId="22" fillId="7" borderId="104" xfId="67" applyFont="1" applyFill="1" applyBorder="1" applyAlignment="1">
      <alignment horizontal="center" vertical="center" wrapText="1"/>
      <protection/>
    </xf>
    <xf numFmtId="49" fontId="31" fillId="7" borderId="71" xfId="67" applyNumberFormat="1" applyFont="1" applyFill="1" applyBorder="1" applyAlignment="1">
      <alignment horizontal="center" vertical="center" wrapText="1"/>
      <protection/>
    </xf>
    <xf numFmtId="49" fontId="31" fillId="7" borderId="122" xfId="67" applyNumberFormat="1" applyFont="1" applyFill="1" applyBorder="1" applyAlignment="1">
      <alignment horizontal="center" vertical="center" wrapText="1"/>
      <protection/>
    </xf>
    <xf numFmtId="1" fontId="31" fillId="7" borderId="71" xfId="67" applyNumberFormat="1" applyFont="1" applyFill="1" applyBorder="1" applyAlignment="1">
      <alignment horizontal="center" vertical="center" wrapText="1"/>
      <protection/>
    </xf>
    <xf numFmtId="1" fontId="31" fillId="7" borderId="122" xfId="67" applyNumberFormat="1" applyFont="1" applyFill="1" applyBorder="1" applyAlignment="1">
      <alignment horizontal="center" vertical="center" wrapText="1"/>
      <protection/>
    </xf>
    <xf numFmtId="1" fontId="31" fillId="7" borderId="76" xfId="67" applyNumberFormat="1" applyFont="1" applyFill="1" applyBorder="1" applyAlignment="1">
      <alignment horizontal="center" vertical="center" wrapText="1"/>
      <protection/>
    </xf>
    <xf numFmtId="0" fontId="22" fillId="7" borderId="124" xfId="67" applyFont="1" applyFill="1" applyBorder="1" applyAlignment="1">
      <alignment horizontal="center" vertical="center" wrapText="1"/>
      <protection/>
    </xf>
    <xf numFmtId="37" fontId="46" fillId="2" borderId="137" xfId="50" applyFont="1" applyFill="1" applyBorder="1" applyAlignment="1">
      <alignment horizontal="center"/>
    </xf>
    <xf numFmtId="37" fontId="46" fillId="2" borderId="114" xfId="50" applyFont="1" applyFill="1" applyBorder="1" applyAlignment="1">
      <alignment horizontal="center"/>
    </xf>
    <xf numFmtId="0" fontId="31" fillId="7" borderId="113" xfId="68" applyFont="1" applyFill="1" applyBorder="1" applyAlignment="1">
      <alignment horizontal="center"/>
      <protection/>
    </xf>
    <xf numFmtId="0" fontId="31" fillId="7" borderId="117" xfId="68" applyFont="1" applyFill="1" applyBorder="1" applyAlignment="1">
      <alignment horizontal="center"/>
      <protection/>
    </xf>
    <xf numFmtId="0" fontId="31" fillId="7" borderId="68" xfId="68" applyFont="1" applyFill="1" applyBorder="1" applyAlignment="1">
      <alignment horizontal="center"/>
      <protection/>
    </xf>
    <xf numFmtId="0" fontId="25" fillId="7" borderId="144" xfId="68" applyFont="1" applyFill="1" applyBorder="1" applyAlignment="1">
      <alignment horizontal="center" vertical="center"/>
      <protection/>
    </xf>
    <xf numFmtId="0" fontId="25" fillId="7" borderId="44" xfId="68" applyFont="1" applyFill="1" applyBorder="1" applyAlignment="1">
      <alignment horizontal="center" vertical="center"/>
      <protection/>
    </xf>
    <xf numFmtId="0" fontId="25" fillId="7" borderId="21" xfId="68" applyFont="1" applyFill="1" applyBorder="1" applyAlignment="1">
      <alignment horizontal="center" vertical="center"/>
      <protection/>
    </xf>
    <xf numFmtId="1" fontId="31" fillId="7" borderId="120" xfId="68" applyNumberFormat="1" applyFont="1" applyFill="1" applyBorder="1" applyAlignment="1">
      <alignment horizontal="center" vertical="center" wrapText="1"/>
      <protection/>
    </xf>
    <xf numFmtId="0" fontId="22" fillId="7" borderId="99" xfId="68" applyFont="1" applyFill="1" applyBorder="1" applyAlignment="1">
      <alignment vertical="center"/>
      <protection/>
    </xf>
    <xf numFmtId="0" fontId="22" fillId="7" borderId="103" xfId="68" applyFont="1" applyFill="1" applyBorder="1" applyAlignment="1">
      <alignment vertical="center"/>
      <protection/>
    </xf>
    <xf numFmtId="1" fontId="31" fillId="7" borderId="73" xfId="68" applyNumberFormat="1" applyFont="1" applyFill="1" applyBorder="1" applyAlignment="1">
      <alignment horizontal="center" vertical="center" wrapText="1"/>
      <protection/>
    </xf>
    <xf numFmtId="0" fontId="22" fillId="7" borderId="104" xfId="68" applyFont="1" applyFill="1" applyBorder="1" applyAlignment="1">
      <alignment horizontal="center" vertical="center" wrapText="1"/>
      <protection/>
    </xf>
    <xf numFmtId="49" fontId="31" fillId="7" borderId="71" xfId="68" applyNumberFormat="1" applyFont="1" applyFill="1" applyBorder="1" applyAlignment="1">
      <alignment horizontal="center" vertical="center" wrapText="1"/>
      <protection/>
    </xf>
    <xf numFmtId="49" fontId="31" fillId="7" borderId="122" xfId="68" applyNumberFormat="1" applyFont="1" applyFill="1" applyBorder="1" applyAlignment="1">
      <alignment horizontal="center" vertical="center" wrapText="1"/>
      <protection/>
    </xf>
    <xf numFmtId="1" fontId="31" fillId="7" borderId="71" xfId="68" applyNumberFormat="1" applyFont="1" applyFill="1" applyBorder="1" applyAlignment="1">
      <alignment horizontal="center" vertical="center" wrapText="1"/>
      <protection/>
    </xf>
    <xf numFmtId="1" fontId="31" fillId="7" borderId="122" xfId="68" applyNumberFormat="1" applyFont="1" applyFill="1" applyBorder="1" applyAlignment="1">
      <alignment horizontal="center" vertical="center" wrapText="1"/>
      <protection/>
    </xf>
    <xf numFmtId="1" fontId="31" fillId="7" borderId="76" xfId="68" applyNumberFormat="1" applyFont="1" applyFill="1" applyBorder="1" applyAlignment="1">
      <alignment horizontal="center" vertical="center" wrapText="1"/>
      <protection/>
    </xf>
    <xf numFmtId="0" fontId="22" fillId="7" borderId="124" xfId="68" applyFont="1" applyFill="1" applyBorder="1" applyAlignment="1">
      <alignment horizontal="center" vertical="center" wrapText="1"/>
      <protection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UADRO 1.10 PAX NACIONALES POR AEROPUERTO FEB 2010" xfId="47"/>
    <cellStyle name="Hipervínculo_CUADRO 1.11 CARGA NACIONAL POR AEROPUERTO FEB 2010" xfId="48"/>
    <cellStyle name="Hipervínculo_CUADRO 1.12 PAX INTERNACIONALES POR AEROPUERTO FEB 2010" xfId="49"/>
    <cellStyle name="Hipervínculo_CUADRO 1.13 CARGA INTERNACIONAL POR AEROPUERTO FEB 2010" xfId="50"/>
    <cellStyle name="Hipervínculo_CUADRO 1.8 PAX INTERNACIONALES PRINCIPALES RUTAS FEB 2010" xfId="51"/>
    <cellStyle name="Hipervínculo_CUADRO 1.8B PAX INTERNACIONALES POR CONTINENTE- PAIS FEB 2010" xfId="52"/>
    <cellStyle name="Hipervínculo_CUADRO 1.8C PAX INTERNACIONALES POR CONTINENTE- EMPRESA FEB 2010" xfId="53"/>
    <cellStyle name="Hipervínculo_CUADRO 1.9 CARGA INTERNACIONAL PRINCIPALES RUTAS FEB  2010" xfId="54"/>
    <cellStyle name="Hipervínculo_CUADRO 1.9B CARGA INTERNACIONAL POR CONTINENTE- PAIS FEB  2010" xfId="55"/>
    <cellStyle name="Hipervínculo_CUADRO 1.9C CARGA INTERNACIONAL POR CONTINENTE- EMPRESA FEB 2010" xfId="56"/>
    <cellStyle name="Incorrecto" xfId="57"/>
    <cellStyle name="Comma" xfId="58"/>
    <cellStyle name="Comma [0]" xfId="59"/>
    <cellStyle name="Currency" xfId="60"/>
    <cellStyle name="Currency [0]" xfId="61"/>
    <cellStyle name="Neutral" xfId="62"/>
    <cellStyle name="Normal_Cuadro 1.1 Comportamiento pasajeros y carga MARZO 2009" xfId="63"/>
    <cellStyle name="Normal_CUADRO 1.1 DEFINITIVO" xfId="64"/>
    <cellStyle name="Normal_CUADRO 1.10 PAX NACIONALES POR AEROPUERTO FEB 2010" xfId="65"/>
    <cellStyle name="Normal_CUADRO 1.11 CARGA NACIONAL POR AEROPUERTO FEB 2010" xfId="66"/>
    <cellStyle name="Normal_CUADRO 1.12 PAX INTERNACIONALES POR AEROPUERTO FEB 2010" xfId="67"/>
    <cellStyle name="Normal_CUADRO 1.13 CARGA INTERNACIONAL POR AEROPUERTO FEB 2010" xfId="68"/>
    <cellStyle name="Normal_CUADRO 1.2. PAX NACIONAL POR EMPRESA MAR 2009" xfId="69"/>
    <cellStyle name="Normal_CUADRO 1.3. CARGA NACIONAL POR EMPRESA MAR 2009" xfId="70"/>
    <cellStyle name="Normal_CUADRO 1.4  PAX INTERNAL POR EMPRESA MAR 2005" xfId="71"/>
    <cellStyle name="Normal_CUADRO 1.6 PAX NACIONALES PRINCIPALES RUTAS MAR 2009" xfId="72"/>
    <cellStyle name="Normal_CUADRO 1.6B  PAX NALES RUTAS TRONCALES X EMPRESA MAR 2009" xfId="73"/>
    <cellStyle name="Normal_CUADRO 1.7 CARGA NACIONAL PRINCIPALES RUTAS MAR 2009" xfId="74"/>
    <cellStyle name="Normal_CUADRO 1.8 PAX INTERNACIONALES PRINCIPALES RUTAS FEB 2010" xfId="75"/>
    <cellStyle name="Normal_CUADRO 1.8B PAX INTERNACIONALES POR CONTINENTE- PAIS FEB 2010" xfId="76"/>
    <cellStyle name="Normal_CUADRO 1.8C PAX INTERNACIONALES POR CONTINENTE- EMPRESA FEB 2010" xfId="77"/>
    <cellStyle name="Normal_CUADRO 1.9 CARGA INTERNACIONAL PRINCIPALES RUTAS FEB  2010" xfId="78"/>
    <cellStyle name="Normal_CUADRO 1.9B CARGA INTERNACIONAL POR CONTINENTE- PAIS FEB  2010" xfId="79"/>
    <cellStyle name="Normal_CUADRO 1.9C CARGA INTERNACIONAL POR CONTINENTE- EMPRESA FEB 2010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ítulo_CUADRO 1.10 PAX NACIONALES POR AEROPUERTO AGO 2009" xfId="90"/>
    <cellStyle name="Total" xfId="91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1</xdr:row>
      <xdr:rowOff>57150</xdr:rowOff>
    </xdr:from>
    <xdr:to>
      <xdr:col>2</xdr:col>
      <xdr:colOff>4581525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57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1:E34"/>
  <sheetViews>
    <sheetView showGridLines="0" tabSelected="1" zoomScale="115" zoomScaleNormal="115" workbookViewId="0" topLeftCell="A1">
      <selection activeCell="A1" sqref="A1"/>
    </sheetView>
  </sheetViews>
  <sheetFormatPr defaultColWidth="11.421875" defaultRowHeight="12.75"/>
  <cols>
    <col min="1" max="1" width="1.1484375" style="743" customWidth="1"/>
    <col min="2" max="2" width="16.57421875" style="743" customWidth="1"/>
    <col min="3" max="3" width="68.7109375" style="743" customWidth="1"/>
    <col min="4" max="16384" width="11.421875" style="743" customWidth="1"/>
  </cols>
  <sheetData>
    <row r="1" ht="2.25" customHeight="1">
      <c r="B1" s="742"/>
    </row>
    <row r="2" spans="2:3" ht="11.25" customHeight="1">
      <c r="B2" s="744"/>
      <c r="C2" s="745"/>
    </row>
    <row r="3" spans="2:3" ht="21.75" customHeight="1">
      <c r="B3" s="746" t="s">
        <v>319</v>
      </c>
      <c r="C3" s="747"/>
    </row>
    <row r="4" spans="2:3" ht="18" customHeight="1">
      <c r="B4" s="748" t="s">
        <v>320</v>
      </c>
      <c r="C4" s="747"/>
    </row>
    <row r="5" spans="2:3" ht="18" customHeight="1">
      <c r="B5" s="749" t="s">
        <v>321</v>
      </c>
      <c r="C5" s="747"/>
    </row>
    <row r="6" spans="2:3" ht="9" customHeight="1">
      <c r="B6" s="750"/>
      <c r="C6" s="747"/>
    </row>
    <row r="7" spans="2:3" ht="3" customHeight="1">
      <c r="B7" s="751"/>
      <c r="C7" s="752"/>
    </row>
    <row r="8" spans="2:5" ht="23.25">
      <c r="B8" s="765" t="s">
        <v>364</v>
      </c>
      <c r="C8" s="766"/>
      <c r="E8" s="753"/>
    </row>
    <row r="9" spans="2:5" ht="21.75">
      <c r="B9" s="769" t="s">
        <v>322</v>
      </c>
      <c r="C9" s="770"/>
      <c r="E9" s="753"/>
    </row>
    <row r="10" spans="2:3" ht="20.25" customHeight="1">
      <c r="B10" s="767" t="s">
        <v>323</v>
      </c>
      <c r="C10" s="768"/>
    </row>
    <row r="11" spans="2:3" ht="4.5" customHeight="1">
      <c r="B11" s="754"/>
      <c r="C11" s="755"/>
    </row>
    <row r="12" spans="2:3" ht="18" customHeight="1">
      <c r="B12" s="756" t="s">
        <v>324</v>
      </c>
      <c r="C12" s="757" t="s">
        <v>325</v>
      </c>
    </row>
    <row r="13" spans="2:3" ht="18" customHeight="1">
      <c r="B13" s="758" t="s">
        <v>326</v>
      </c>
      <c r="C13" s="759" t="s">
        <v>327</v>
      </c>
    </row>
    <row r="14" spans="2:3" ht="18" customHeight="1">
      <c r="B14" s="756" t="s">
        <v>328</v>
      </c>
      <c r="C14" s="760" t="s">
        <v>329</v>
      </c>
    </row>
    <row r="15" spans="2:3" ht="18" customHeight="1">
      <c r="B15" s="758" t="s">
        <v>330</v>
      </c>
      <c r="C15" s="759" t="s">
        <v>331</v>
      </c>
    </row>
    <row r="16" spans="2:3" ht="18" customHeight="1">
      <c r="B16" s="756" t="s">
        <v>332</v>
      </c>
      <c r="C16" s="760" t="s">
        <v>333</v>
      </c>
    </row>
    <row r="17" spans="2:3" ht="18" customHeight="1">
      <c r="B17" s="758" t="s">
        <v>334</v>
      </c>
      <c r="C17" s="759" t="s">
        <v>335</v>
      </c>
    </row>
    <row r="18" spans="2:3" ht="18" customHeight="1">
      <c r="B18" s="756" t="s">
        <v>336</v>
      </c>
      <c r="C18" s="760" t="s">
        <v>337</v>
      </c>
    </row>
    <row r="19" spans="2:3" ht="18" customHeight="1">
      <c r="B19" s="758" t="s">
        <v>338</v>
      </c>
      <c r="C19" s="759" t="s">
        <v>339</v>
      </c>
    </row>
    <row r="20" spans="2:3" ht="18" customHeight="1">
      <c r="B20" s="756" t="s">
        <v>340</v>
      </c>
      <c r="C20" s="760" t="s">
        <v>341</v>
      </c>
    </row>
    <row r="21" spans="2:3" ht="18" customHeight="1">
      <c r="B21" s="758" t="s">
        <v>342</v>
      </c>
      <c r="C21" s="759" t="s">
        <v>343</v>
      </c>
    </row>
    <row r="22" spans="2:3" ht="18" customHeight="1">
      <c r="B22" s="756" t="s">
        <v>344</v>
      </c>
      <c r="C22" s="760" t="s">
        <v>345</v>
      </c>
    </row>
    <row r="23" spans="2:3" ht="18" customHeight="1">
      <c r="B23" s="758" t="s">
        <v>346</v>
      </c>
      <c r="C23" s="759" t="s">
        <v>347</v>
      </c>
    </row>
    <row r="24" spans="2:3" ht="18" customHeight="1">
      <c r="B24" s="756" t="s">
        <v>348</v>
      </c>
      <c r="C24" s="760" t="s">
        <v>349</v>
      </c>
    </row>
    <row r="25" spans="2:3" ht="18" customHeight="1">
      <c r="B25" s="758" t="s">
        <v>350</v>
      </c>
      <c r="C25" s="759" t="s">
        <v>351</v>
      </c>
    </row>
    <row r="26" spans="2:3" ht="18" customHeight="1">
      <c r="B26" s="756" t="s">
        <v>352</v>
      </c>
      <c r="C26" s="760" t="s">
        <v>353</v>
      </c>
    </row>
    <row r="27" spans="2:3" ht="18" customHeight="1">
      <c r="B27" s="758" t="s">
        <v>354</v>
      </c>
      <c r="C27" s="759" t="s">
        <v>355</v>
      </c>
    </row>
    <row r="28" spans="2:3" ht="18" customHeight="1">
      <c r="B28" s="756" t="s">
        <v>356</v>
      </c>
      <c r="C28" s="760" t="s">
        <v>357</v>
      </c>
    </row>
    <row r="29" spans="2:3" ht="18" customHeight="1">
      <c r="B29" s="758" t="s">
        <v>358</v>
      </c>
      <c r="C29" s="759" t="s">
        <v>359</v>
      </c>
    </row>
    <row r="30" ht="6" customHeight="1"/>
    <row r="31" ht="15.75">
      <c r="B31" s="761" t="s">
        <v>360</v>
      </c>
    </row>
    <row r="32" ht="15">
      <c r="B32" s="762" t="s">
        <v>361</v>
      </c>
    </row>
    <row r="33" ht="14.25">
      <c r="B33" s="763" t="s">
        <v>362</v>
      </c>
    </row>
    <row r="34" ht="12.75">
      <c r="B34" s="764" t="s">
        <v>363</v>
      </c>
    </row>
  </sheetData>
  <mergeCells count="3">
    <mergeCell ref="B8:C8"/>
    <mergeCell ref="B10:C10"/>
    <mergeCell ref="B9:C9"/>
  </mergeCells>
  <hyperlinks>
    <hyperlink ref="C12" location="'CUADRO 1.1'!A1" display="Comportamiento del Transporte aéreo regular - Pasajeros y Carga"/>
    <hyperlink ref="C13" location="'CUADRO 1,2'!A1" display="Pasajeros Nacionales por empresa"/>
    <hyperlink ref="C14" location="'CUADRO 1,3'!A1" display="Carga nacional por empresa"/>
    <hyperlink ref="C15" location="'CUADRO 1,4'!A1" display="Pasajeros Internacionales por empresa"/>
    <hyperlink ref="C16" location="'CUADRO 1.5'!A1" display="Carga internacional por empresa"/>
    <hyperlink ref="C17" location="'CUADRO 1.6'!A1" display="Pasajeros Nacionales por principales rutas"/>
    <hyperlink ref="C18" location="'CUADRO 1.6 B'!A1" display="Pasajeros Rutas troncales por empresa"/>
    <hyperlink ref="C19" location="'CUADRO 1,7'!A1" display="Carga nacional por principales rutas"/>
    <hyperlink ref="C20" location="'CUADRO 1,8'!A1" display="Pasajeros internacionales por principales rutas"/>
    <hyperlink ref="C21" location="'CUADRO 1.8 B'!A1" display="Pasajeros internacionales Continente - País"/>
    <hyperlink ref="C22" location="'CUADRO 1.8 C'!A1" display="Pasajeros internacionales Continente – Empresa"/>
    <hyperlink ref="C23" location="'CUADRO 1,9'!A1" display="Carga internacional por principales rutas"/>
    <hyperlink ref="C24" location="'CUADRO 1.9 B'!A1" display="Carga internacional por Continente – País"/>
    <hyperlink ref="C25" location="'CUADRO 1.9C'!A1" display="Carga internacional por Continente – Empresa"/>
    <hyperlink ref="C26" location="'CUADRO 1.10'!A1" display="Pasajeros nacionales por aeropuerto"/>
    <hyperlink ref="C27" location="'CUADRO 1.11'!A1" display="Carga nacional por aeropuerto"/>
    <hyperlink ref="C28" location="'CUADRO 1.12'!A1" display="Pasajeros internacionales por aeropuerto"/>
    <hyperlink ref="C29" location="'CUADRO 1.13'!A1" display="Carga internacional por aeropuerto"/>
    <hyperlink ref="B34" r:id="rId1" display="juan.torres@aerocivil.gov.co"/>
  </hyperlinks>
  <printOptions/>
  <pageMargins left="0.75" right="0.75" top="1" bottom="1" header="0" footer="0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19.57421875" style="394" customWidth="1"/>
    <col min="2" max="2" width="10.57421875" style="394" customWidth="1"/>
    <col min="3" max="3" width="10.140625" style="394" customWidth="1"/>
    <col min="4" max="4" width="12.140625" style="394" customWidth="1"/>
    <col min="5" max="5" width="9.28125" style="394" customWidth="1"/>
    <col min="6" max="6" width="10.28125" style="394" customWidth="1"/>
    <col min="7" max="7" width="10.7109375" style="394" bestFit="1" customWidth="1"/>
    <col min="8" max="8" width="10.140625" style="394" customWidth="1"/>
    <col min="9" max="9" width="10.28125" style="394" customWidth="1"/>
    <col min="10" max="11" width="9.140625" style="394" customWidth="1"/>
    <col min="12" max="12" width="11.8515625" style="394" customWidth="1"/>
    <col min="13" max="14" width="9.140625" style="394" customWidth="1"/>
    <col min="15" max="15" width="11.7109375" style="394" customWidth="1"/>
    <col min="16" max="16384" width="9.140625" style="394" customWidth="1"/>
  </cols>
  <sheetData>
    <row r="1" spans="8:9" ht="18.75" thickBot="1">
      <c r="H1" s="886" t="s">
        <v>0</v>
      </c>
      <c r="I1" s="887"/>
    </row>
    <row r="2" ht="4.5" customHeight="1" thickBot="1"/>
    <row r="3" spans="1:9" ht="22.5" customHeight="1" thickBot="1">
      <c r="A3" s="893" t="s">
        <v>160</v>
      </c>
      <c r="B3" s="894"/>
      <c r="C3" s="894"/>
      <c r="D3" s="894"/>
      <c r="E3" s="894"/>
      <c r="F3" s="894"/>
      <c r="G3" s="894"/>
      <c r="H3" s="894"/>
      <c r="I3" s="895"/>
    </row>
    <row r="4" spans="1:9" ht="14.25" thickBot="1">
      <c r="A4" s="891" t="s">
        <v>161</v>
      </c>
      <c r="B4" s="888" t="s">
        <v>39</v>
      </c>
      <c r="C4" s="889"/>
      <c r="D4" s="889"/>
      <c r="E4" s="890"/>
      <c r="F4" s="889" t="s">
        <v>40</v>
      </c>
      <c r="G4" s="889"/>
      <c r="H4" s="889"/>
      <c r="I4" s="890"/>
    </row>
    <row r="5" spans="1:9" s="398" customFormat="1" ht="34.5" customHeight="1" thickBot="1">
      <c r="A5" s="892"/>
      <c r="B5" s="395" t="s">
        <v>41</v>
      </c>
      <c r="C5" s="396" t="s">
        <v>42</v>
      </c>
      <c r="D5" s="395" t="s">
        <v>43</v>
      </c>
      <c r="E5" s="397" t="s">
        <v>44</v>
      </c>
      <c r="F5" s="395" t="s">
        <v>45</v>
      </c>
      <c r="G5" s="396" t="s">
        <v>42</v>
      </c>
      <c r="H5" s="395" t="s">
        <v>46</v>
      </c>
      <c r="I5" s="397" t="s">
        <v>44</v>
      </c>
    </row>
    <row r="6" spans="1:9" s="405" customFormat="1" ht="16.5" customHeight="1" thickBot="1">
      <c r="A6" s="399" t="s">
        <v>4</v>
      </c>
      <c r="B6" s="400">
        <f>B7+B20+B33+B42+B51+B58</f>
        <v>391010</v>
      </c>
      <c r="C6" s="401">
        <f aca="true" t="shared" si="0" ref="C6:C50">(B6/$B$6)</f>
        <v>1</v>
      </c>
      <c r="D6" s="402">
        <f>D7+D20+D33+D42+D51+D58</f>
        <v>371065</v>
      </c>
      <c r="E6" s="403">
        <f aca="true" t="shared" si="1" ref="E6:E11">(B6/D6-1)</f>
        <v>0.05375069057981752</v>
      </c>
      <c r="F6" s="404">
        <f>F7+F20+F33+F42+F51+F58</f>
        <v>936991</v>
      </c>
      <c r="G6" s="401">
        <f aca="true" t="shared" si="2" ref="G6:G50">(F6/$F$6)</f>
        <v>1</v>
      </c>
      <c r="H6" s="402">
        <f>H7+H20+H33+H42+H51+H58</f>
        <v>879934</v>
      </c>
      <c r="I6" s="403">
        <f aca="true" t="shared" si="3" ref="I6:I11">(F6/H6-1)</f>
        <v>0.06484236317723835</v>
      </c>
    </row>
    <row r="7" spans="1:15" s="411" customFormat="1" ht="16.5" customHeight="1" thickTop="1">
      <c r="A7" s="406" t="s">
        <v>162</v>
      </c>
      <c r="B7" s="407">
        <f>SUM(B8:B19)</f>
        <v>139728</v>
      </c>
      <c r="C7" s="408">
        <f t="shared" si="0"/>
        <v>0.35735147438684434</v>
      </c>
      <c r="D7" s="409">
        <f>SUM(D8:D19)</f>
        <v>122424</v>
      </c>
      <c r="E7" s="410">
        <f t="shared" si="1"/>
        <v>0.1413448343462067</v>
      </c>
      <c r="F7" s="407">
        <f>SUM(F8:F19)</f>
        <v>351216</v>
      </c>
      <c r="G7" s="408">
        <f t="shared" si="2"/>
        <v>0.3748339098241072</v>
      </c>
      <c r="H7" s="409">
        <f>SUM(H8:H19)</f>
        <v>309320</v>
      </c>
      <c r="I7" s="410">
        <f t="shared" si="3"/>
        <v>0.13544549334023026</v>
      </c>
      <c r="L7" s="412"/>
      <c r="M7" s="412"/>
      <c r="N7" s="412"/>
      <c r="O7" s="412"/>
    </row>
    <row r="8" spans="1:10" ht="16.5" customHeight="1">
      <c r="A8" s="413" t="s">
        <v>163</v>
      </c>
      <c r="B8" s="414">
        <v>23470</v>
      </c>
      <c r="C8" s="415">
        <f t="shared" si="0"/>
        <v>0.06002404030587453</v>
      </c>
      <c r="D8" s="416">
        <v>25337</v>
      </c>
      <c r="E8" s="417">
        <f t="shared" si="1"/>
        <v>-0.07368670324032045</v>
      </c>
      <c r="F8" s="418">
        <v>61583</v>
      </c>
      <c r="G8" s="415">
        <f t="shared" si="2"/>
        <v>0.06572421720165936</v>
      </c>
      <c r="H8" s="416">
        <v>68518</v>
      </c>
      <c r="I8" s="417">
        <f t="shared" si="3"/>
        <v>-0.10121427945941208</v>
      </c>
      <c r="J8" s="419"/>
    </row>
    <row r="9" spans="1:10" ht="16.5" customHeight="1">
      <c r="A9" s="413" t="s">
        <v>164</v>
      </c>
      <c r="B9" s="414">
        <v>14103</v>
      </c>
      <c r="C9" s="415">
        <f t="shared" si="0"/>
        <v>0.03606813124984016</v>
      </c>
      <c r="D9" s="416">
        <v>8357</v>
      </c>
      <c r="E9" s="417">
        <f t="shared" si="1"/>
        <v>0.6875673088428862</v>
      </c>
      <c r="F9" s="418">
        <v>35021</v>
      </c>
      <c r="G9" s="415">
        <f t="shared" si="2"/>
        <v>0.03737602602372915</v>
      </c>
      <c r="H9" s="416">
        <v>22920</v>
      </c>
      <c r="I9" s="417">
        <f t="shared" si="3"/>
        <v>0.5279668411867364</v>
      </c>
      <c r="J9" s="419"/>
    </row>
    <row r="10" spans="1:10" ht="16.5" customHeight="1">
      <c r="A10" s="413" t="s">
        <v>165</v>
      </c>
      <c r="B10" s="414">
        <v>12753</v>
      </c>
      <c r="C10" s="415">
        <f t="shared" si="0"/>
        <v>0.032615534129561904</v>
      </c>
      <c r="D10" s="416">
        <v>11593</v>
      </c>
      <c r="E10" s="417">
        <f t="shared" si="1"/>
        <v>0.10006038126455619</v>
      </c>
      <c r="F10" s="418">
        <v>35768</v>
      </c>
      <c r="G10" s="415">
        <f t="shared" si="2"/>
        <v>0.03817325886801474</v>
      </c>
      <c r="H10" s="416">
        <v>32733</v>
      </c>
      <c r="I10" s="417">
        <f t="shared" si="3"/>
        <v>0.09271988513121321</v>
      </c>
      <c r="J10" s="419"/>
    </row>
    <row r="11" spans="1:17" ht="16.5" customHeight="1">
      <c r="A11" s="413" t="s">
        <v>166</v>
      </c>
      <c r="B11" s="414">
        <v>12527</v>
      </c>
      <c r="C11" s="415">
        <f t="shared" si="0"/>
        <v>0.032037543796833844</v>
      </c>
      <c r="D11" s="416">
        <v>13277</v>
      </c>
      <c r="E11" s="417">
        <f t="shared" si="1"/>
        <v>-0.05648866460796864</v>
      </c>
      <c r="F11" s="418">
        <v>32413</v>
      </c>
      <c r="G11" s="415">
        <f t="shared" si="2"/>
        <v>0.03459264816844559</v>
      </c>
      <c r="H11" s="416">
        <v>31527</v>
      </c>
      <c r="I11" s="417">
        <f t="shared" si="3"/>
        <v>0.028102895930472327</v>
      </c>
      <c r="J11" s="419"/>
      <c r="K11" s="420"/>
      <c r="L11" s="420"/>
      <c r="M11" s="420"/>
      <c r="N11" s="420"/>
      <c r="O11" s="420"/>
      <c r="P11" s="420"/>
      <c r="Q11" s="420"/>
    </row>
    <row r="12" spans="1:17" ht="16.5" customHeight="1">
      <c r="A12" s="413" t="s">
        <v>167</v>
      </c>
      <c r="B12" s="414">
        <v>8647</v>
      </c>
      <c r="C12" s="415">
        <f t="shared" si="0"/>
        <v>0.022114523925219304</v>
      </c>
      <c r="D12" s="416">
        <v>9385</v>
      </c>
      <c r="E12" s="417">
        <f aca="true" t="shared" si="4" ref="E12:E18">(B12/D12-1)</f>
        <v>-0.07863612147043153</v>
      </c>
      <c r="F12" s="418">
        <v>22755</v>
      </c>
      <c r="G12" s="415">
        <f t="shared" si="2"/>
        <v>0.02428518523657111</v>
      </c>
      <c r="H12" s="416">
        <v>23588</v>
      </c>
      <c r="I12" s="417">
        <f aca="true" t="shared" si="5" ref="I12:I18">(F12/H12-1)</f>
        <v>-0.03531456672884514</v>
      </c>
      <c r="J12" s="419"/>
      <c r="K12" s="420"/>
      <c r="L12" s="420"/>
      <c r="M12" s="420"/>
      <c r="N12" s="420"/>
      <c r="O12" s="420"/>
      <c r="P12" s="420"/>
      <c r="Q12" s="420"/>
    </row>
    <row r="13" spans="1:17" ht="16.5" customHeight="1">
      <c r="A13" s="413" t="s">
        <v>168</v>
      </c>
      <c r="B13" s="414">
        <v>8527</v>
      </c>
      <c r="C13" s="415">
        <f t="shared" si="0"/>
        <v>0.021807626403416793</v>
      </c>
      <c r="D13" s="416">
        <v>7673</v>
      </c>
      <c r="E13" s="417">
        <f t="shared" si="4"/>
        <v>0.11129936139710672</v>
      </c>
      <c r="F13" s="418">
        <v>20426</v>
      </c>
      <c r="G13" s="415">
        <f t="shared" si="2"/>
        <v>0.02179956904602072</v>
      </c>
      <c r="H13" s="416">
        <v>19953</v>
      </c>
      <c r="I13" s="417">
        <f t="shared" si="5"/>
        <v>0.023705708414774707</v>
      </c>
      <c r="J13" s="419"/>
      <c r="K13" s="420"/>
      <c r="L13" s="420"/>
      <c r="M13" s="420"/>
      <c r="N13" s="420"/>
      <c r="O13" s="420"/>
      <c r="P13" s="420"/>
      <c r="Q13" s="420"/>
    </row>
    <row r="14" spans="1:10" ht="16.5" customHeight="1">
      <c r="A14" s="413" t="s">
        <v>169</v>
      </c>
      <c r="B14" s="414">
        <v>6376</v>
      </c>
      <c r="C14" s="415">
        <f t="shared" si="0"/>
        <v>0.016306488325106776</v>
      </c>
      <c r="D14" s="416">
        <v>5791</v>
      </c>
      <c r="E14" s="421" t="s">
        <v>151</v>
      </c>
      <c r="F14" s="418">
        <v>13775</v>
      </c>
      <c r="G14" s="415">
        <f t="shared" si="2"/>
        <v>0.014701315167381544</v>
      </c>
      <c r="H14" s="416">
        <v>13002</v>
      </c>
      <c r="I14" s="417">
        <f t="shared" si="5"/>
        <v>0.05945239193970164</v>
      </c>
      <c r="J14" s="419"/>
    </row>
    <row r="15" spans="1:10" ht="16.5" customHeight="1">
      <c r="A15" s="413" t="s">
        <v>170</v>
      </c>
      <c r="B15" s="414">
        <v>5878</v>
      </c>
      <c r="C15" s="415">
        <f t="shared" si="0"/>
        <v>0.015032863609626352</v>
      </c>
      <c r="D15" s="416">
        <v>3836</v>
      </c>
      <c r="E15" s="417">
        <f t="shared" si="4"/>
        <v>0.532325338894682</v>
      </c>
      <c r="F15" s="418">
        <v>14773</v>
      </c>
      <c r="G15" s="415">
        <f t="shared" si="2"/>
        <v>0.015766426785315975</v>
      </c>
      <c r="H15" s="416">
        <v>4146</v>
      </c>
      <c r="I15" s="417">
        <f t="shared" si="5"/>
        <v>2.5631934394597202</v>
      </c>
      <c r="J15" s="419"/>
    </row>
    <row r="16" spans="1:10" ht="16.5" customHeight="1">
      <c r="A16" s="413" t="s">
        <v>171</v>
      </c>
      <c r="B16" s="414">
        <v>5377</v>
      </c>
      <c r="C16" s="415">
        <f t="shared" si="0"/>
        <v>0.013751566456100867</v>
      </c>
      <c r="D16" s="416">
        <v>3239</v>
      </c>
      <c r="E16" s="417">
        <f t="shared" si="4"/>
        <v>0.6600802716887928</v>
      </c>
      <c r="F16" s="418">
        <v>11329</v>
      </c>
      <c r="G16" s="415">
        <f t="shared" si="2"/>
        <v>0.012090831181943049</v>
      </c>
      <c r="H16" s="416">
        <v>8723</v>
      </c>
      <c r="I16" s="417">
        <f t="shared" si="5"/>
        <v>0.29875042989797085</v>
      </c>
      <c r="J16" s="419"/>
    </row>
    <row r="17" spans="1:10" ht="16.5" customHeight="1">
      <c r="A17" s="413" t="s">
        <v>172</v>
      </c>
      <c r="B17" s="414">
        <v>4628</v>
      </c>
      <c r="C17" s="415">
        <f t="shared" si="0"/>
        <v>0.011836014424183524</v>
      </c>
      <c r="D17" s="416">
        <v>4284</v>
      </c>
      <c r="E17" s="417">
        <f t="shared" si="4"/>
        <v>0.08029878618113906</v>
      </c>
      <c r="F17" s="418">
        <v>11022</v>
      </c>
      <c r="G17" s="415">
        <f t="shared" si="2"/>
        <v>0.011763186626125544</v>
      </c>
      <c r="H17" s="416">
        <v>11750</v>
      </c>
      <c r="I17" s="417">
        <f t="shared" si="5"/>
        <v>-0.061957446808510674</v>
      </c>
      <c r="J17" s="419"/>
    </row>
    <row r="18" spans="1:10" ht="16.5" customHeight="1">
      <c r="A18" s="413" t="s">
        <v>173</v>
      </c>
      <c r="B18" s="414">
        <v>4359</v>
      </c>
      <c r="C18" s="415">
        <f t="shared" si="0"/>
        <v>0.011148052479476228</v>
      </c>
      <c r="D18" s="416">
        <v>3914</v>
      </c>
      <c r="E18" s="417">
        <f t="shared" si="4"/>
        <v>0.11369443025038328</v>
      </c>
      <c r="F18" s="418">
        <v>9791</v>
      </c>
      <c r="G18" s="415">
        <f t="shared" si="2"/>
        <v>0.01044940666452506</v>
      </c>
      <c r="H18" s="416">
        <v>8974</v>
      </c>
      <c r="I18" s="417">
        <f t="shared" si="5"/>
        <v>0.09104078448852237</v>
      </c>
      <c r="J18" s="419"/>
    </row>
    <row r="19" spans="1:10" ht="16.5" customHeight="1" thickBot="1">
      <c r="A19" s="413" t="s">
        <v>147</v>
      </c>
      <c r="B19" s="414">
        <v>33083</v>
      </c>
      <c r="C19" s="415">
        <f t="shared" si="0"/>
        <v>0.08460908928160406</v>
      </c>
      <c r="D19" s="416">
        <v>25738</v>
      </c>
      <c r="E19" s="417">
        <f aca="true" t="shared" si="6" ref="E19:E32">(B19/D19-1)</f>
        <v>0.2853757090683038</v>
      </c>
      <c r="F19" s="418">
        <v>82560</v>
      </c>
      <c r="G19" s="415">
        <f t="shared" si="2"/>
        <v>0.08811183885437533</v>
      </c>
      <c r="H19" s="416">
        <v>63486</v>
      </c>
      <c r="I19" s="417">
        <f aca="true" t="shared" si="7" ref="I19:I32">(F19/H19-1)</f>
        <v>0.30044419242037623</v>
      </c>
      <c r="J19" s="419"/>
    </row>
    <row r="20" spans="1:10" ht="16.5" customHeight="1">
      <c r="A20" s="422" t="s">
        <v>174</v>
      </c>
      <c r="B20" s="423">
        <f>SUM(B21:B32)</f>
        <v>115301</v>
      </c>
      <c r="C20" s="424">
        <f t="shared" si="0"/>
        <v>0.29487992634459476</v>
      </c>
      <c r="D20" s="425">
        <f>SUM(D21:D32)</f>
        <v>108924</v>
      </c>
      <c r="E20" s="426">
        <f t="shared" si="6"/>
        <v>0.05854540780727846</v>
      </c>
      <c r="F20" s="423">
        <f>SUM(F21:F32)</f>
        <v>253982</v>
      </c>
      <c r="G20" s="427">
        <f t="shared" si="2"/>
        <v>0.2710613015493212</v>
      </c>
      <c r="H20" s="428">
        <f>SUM(H21:H32)</f>
        <v>233957</v>
      </c>
      <c r="I20" s="426">
        <f t="shared" si="7"/>
        <v>0.08559265164111363</v>
      </c>
      <c r="J20" s="419"/>
    </row>
    <row r="21" spans="1:10" ht="16.5" customHeight="1">
      <c r="A21" s="429" t="s">
        <v>175</v>
      </c>
      <c r="B21" s="430">
        <v>20080</v>
      </c>
      <c r="C21" s="415">
        <f t="shared" si="0"/>
        <v>0.05135418531495358</v>
      </c>
      <c r="D21" s="431">
        <v>18415</v>
      </c>
      <c r="E21" s="417">
        <f t="shared" si="6"/>
        <v>0.09041542221015475</v>
      </c>
      <c r="F21" s="432">
        <v>45616</v>
      </c>
      <c r="G21" s="415">
        <f t="shared" si="2"/>
        <v>0.04868349856081862</v>
      </c>
      <c r="H21" s="431">
        <v>40095</v>
      </c>
      <c r="I21" s="433">
        <f t="shared" si="7"/>
        <v>0.13769796732759687</v>
      </c>
      <c r="J21" s="419"/>
    </row>
    <row r="22" spans="1:10" ht="16.5" customHeight="1">
      <c r="A22" s="429" t="s">
        <v>176</v>
      </c>
      <c r="B22" s="430">
        <v>13670</v>
      </c>
      <c r="C22" s="415">
        <f t="shared" si="0"/>
        <v>0.034960742692002764</v>
      </c>
      <c r="D22" s="431">
        <v>11359</v>
      </c>
      <c r="E22" s="417">
        <f t="shared" si="6"/>
        <v>0.20345100801126859</v>
      </c>
      <c r="F22" s="432">
        <v>26092</v>
      </c>
      <c r="G22" s="415">
        <f t="shared" si="2"/>
        <v>0.027846585506157477</v>
      </c>
      <c r="H22" s="431">
        <v>23083</v>
      </c>
      <c r="I22" s="433">
        <f t="shared" si="7"/>
        <v>0.1303556730061084</v>
      </c>
      <c r="J22" s="419"/>
    </row>
    <row r="23" spans="1:10" ht="16.5" customHeight="1">
      <c r="A23" s="429" t="s">
        <v>177</v>
      </c>
      <c r="B23" s="430">
        <v>12123</v>
      </c>
      <c r="C23" s="415">
        <f t="shared" si="0"/>
        <v>0.031004322140098718</v>
      </c>
      <c r="D23" s="431">
        <v>20578</v>
      </c>
      <c r="E23" s="417">
        <f>(B23/D23-1)</f>
        <v>-0.4108756924871222</v>
      </c>
      <c r="F23" s="432">
        <v>28583</v>
      </c>
      <c r="G23" s="415">
        <f t="shared" si="2"/>
        <v>0.030505095566552932</v>
      </c>
      <c r="H23" s="431">
        <v>40870</v>
      </c>
      <c r="I23" s="433">
        <f>(F23/H23-1)</f>
        <v>-0.3006361634450697</v>
      </c>
      <c r="J23" s="419"/>
    </row>
    <row r="24" spans="1:10" ht="16.5" customHeight="1">
      <c r="A24" s="429" t="s">
        <v>178</v>
      </c>
      <c r="B24" s="430">
        <v>9452</v>
      </c>
      <c r="C24" s="415">
        <f t="shared" si="0"/>
        <v>0.024173294800644486</v>
      </c>
      <c r="D24" s="431">
        <v>7267</v>
      </c>
      <c r="E24" s="417">
        <f t="shared" si="6"/>
        <v>0.30067428099628457</v>
      </c>
      <c r="F24" s="432">
        <v>20298</v>
      </c>
      <c r="G24" s="415">
        <f t="shared" si="2"/>
        <v>0.021662961543920913</v>
      </c>
      <c r="H24" s="431">
        <v>15214</v>
      </c>
      <c r="I24" s="433">
        <f t="shared" si="7"/>
        <v>0.33416589982910483</v>
      </c>
      <c r="J24" s="419"/>
    </row>
    <row r="25" spans="1:10" ht="16.5" customHeight="1">
      <c r="A25" s="429" t="s">
        <v>179</v>
      </c>
      <c r="B25" s="430">
        <v>7549</v>
      </c>
      <c r="C25" s="415">
        <f t="shared" si="0"/>
        <v>0.019306411600726325</v>
      </c>
      <c r="D25" s="431">
        <v>4615</v>
      </c>
      <c r="E25" s="417">
        <f t="shared" si="6"/>
        <v>0.6357529794149512</v>
      </c>
      <c r="F25" s="432">
        <v>17435</v>
      </c>
      <c r="G25" s="415">
        <f t="shared" si="2"/>
        <v>0.01860743593054789</v>
      </c>
      <c r="H25" s="431">
        <v>10533</v>
      </c>
      <c r="I25" s="433">
        <f t="shared" si="7"/>
        <v>0.6552739010728188</v>
      </c>
      <c r="J25" s="419"/>
    </row>
    <row r="26" spans="1:10" ht="16.5" customHeight="1">
      <c r="A26" s="429" t="s">
        <v>180</v>
      </c>
      <c r="B26" s="430">
        <v>4698</v>
      </c>
      <c r="C26" s="415">
        <f t="shared" si="0"/>
        <v>0.012015037978568323</v>
      </c>
      <c r="D26" s="431">
        <v>5412</v>
      </c>
      <c r="E26" s="417">
        <f t="shared" si="6"/>
        <v>-0.13192904656319293</v>
      </c>
      <c r="F26" s="432">
        <v>12617</v>
      </c>
      <c r="G26" s="415">
        <f t="shared" si="2"/>
        <v>0.013465444171822355</v>
      </c>
      <c r="H26" s="431">
        <v>13504</v>
      </c>
      <c r="I26" s="433">
        <f t="shared" si="7"/>
        <v>-0.06568424170616116</v>
      </c>
      <c r="J26" s="419"/>
    </row>
    <row r="27" spans="1:10" ht="16.5" customHeight="1">
      <c r="A27" s="429" t="s">
        <v>181</v>
      </c>
      <c r="B27" s="430">
        <v>3629</v>
      </c>
      <c r="C27" s="415">
        <f t="shared" si="0"/>
        <v>0.009281092555177617</v>
      </c>
      <c r="D27" s="431">
        <v>2233</v>
      </c>
      <c r="E27" s="417">
        <f t="shared" si="6"/>
        <v>0.6251679355127631</v>
      </c>
      <c r="F27" s="432">
        <v>8177</v>
      </c>
      <c r="G27" s="415">
        <f t="shared" si="2"/>
        <v>0.008726871442735309</v>
      </c>
      <c r="H27" s="431">
        <v>5799</v>
      </c>
      <c r="I27" s="433">
        <f t="shared" si="7"/>
        <v>0.4100707018451457</v>
      </c>
      <c r="J27" s="419"/>
    </row>
    <row r="28" spans="1:10" ht="16.5" customHeight="1">
      <c r="A28" s="429" t="s">
        <v>182</v>
      </c>
      <c r="B28" s="430">
        <v>2929</v>
      </c>
      <c r="C28" s="415">
        <f t="shared" si="0"/>
        <v>0.0074908570113296335</v>
      </c>
      <c r="D28" s="431">
        <v>2807</v>
      </c>
      <c r="E28" s="417">
        <f t="shared" si="6"/>
        <v>0.04346277164232282</v>
      </c>
      <c r="F28" s="432">
        <v>7517</v>
      </c>
      <c r="G28" s="415">
        <f t="shared" si="2"/>
        <v>0.00802248901003318</v>
      </c>
      <c r="H28" s="431">
        <v>6986</v>
      </c>
      <c r="I28" s="433">
        <f t="shared" si="7"/>
        <v>0.07600916117950196</v>
      </c>
      <c r="J28" s="419"/>
    </row>
    <row r="29" spans="1:10" ht="16.5" customHeight="1">
      <c r="A29" s="429" t="s">
        <v>183</v>
      </c>
      <c r="B29" s="430">
        <v>2880</v>
      </c>
      <c r="C29" s="415">
        <f t="shared" si="0"/>
        <v>0.007365540523260275</v>
      </c>
      <c r="D29" s="431">
        <v>2954</v>
      </c>
      <c r="E29" s="417">
        <f t="shared" si="6"/>
        <v>-0.025050778605280932</v>
      </c>
      <c r="F29" s="432">
        <v>5820</v>
      </c>
      <c r="G29" s="415">
        <f t="shared" si="2"/>
        <v>0.006211372361100587</v>
      </c>
      <c r="H29" s="431">
        <v>6109</v>
      </c>
      <c r="I29" s="433">
        <f t="shared" si="7"/>
        <v>-0.047307251596005906</v>
      </c>
      <c r="J29" s="419"/>
    </row>
    <row r="30" spans="1:10" ht="16.5" customHeight="1">
      <c r="A30" s="429" t="s">
        <v>184</v>
      </c>
      <c r="B30" s="430">
        <v>1727</v>
      </c>
      <c r="C30" s="415">
        <f t="shared" si="0"/>
        <v>0.004416766834607811</v>
      </c>
      <c r="D30" s="431">
        <v>2264</v>
      </c>
      <c r="E30" s="417">
        <f t="shared" si="6"/>
        <v>-0.23719081272084808</v>
      </c>
      <c r="F30" s="432">
        <v>4625</v>
      </c>
      <c r="G30" s="415">
        <f t="shared" si="2"/>
        <v>0.004936013259465672</v>
      </c>
      <c r="H30" s="431">
        <v>6261</v>
      </c>
      <c r="I30" s="433">
        <f t="shared" si="7"/>
        <v>-0.2613001118032263</v>
      </c>
      <c r="J30" s="419"/>
    </row>
    <row r="31" spans="1:10" ht="16.5" customHeight="1">
      <c r="A31" s="429" t="s">
        <v>185</v>
      </c>
      <c r="B31" s="430">
        <v>1344</v>
      </c>
      <c r="C31" s="415">
        <f t="shared" si="0"/>
        <v>0.003437252244188128</v>
      </c>
      <c r="D31" s="431">
        <v>390</v>
      </c>
      <c r="E31" s="417">
        <f t="shared" si="6"/>
        <v>2.4461538461538463</v>
      </c>
      <c r="F31" s="432">
        <v>3428</v>
      </c>
      <c r="G31" s="415">
        <f t="shared" si="2"/>
        <v>0.003658519665610449</v>
      </c>
      <c r="H31" s="431">
        <v>816</v>
      </c>
      <c r="I31" s="433">
        <f t="shared" si="7"/>
        <v>3.200980392156863</v>
      </c>
      <c r="J31" s="419"/>
    </row>
    <row r="32" spans="1:10" ht="16.5" customHeight="1" thickBot="1">
      <c r="A32" s="429" t="s">
        <v>147</v>
      </c>
      <c r="B32" s="430">
        <v>35220</v>
      </c>
      <c r="C32" s="415">
        <f t="shared" si="0"/>
        <v>0.0900744226490371</v>
      </c>
      <c r="D32" s="431">
        <v>30630</v>
      </c>
      <c r="E32" s="417">
        <f t="shared" si="6"/>
        <v>0.14985308521057794</v>
      </c>
      <c r="F32" s="432">
        <v>73774</v>
      </c>
      <c r="G32" s="415">
        <f t="shared" si="2"/>
        <v>0.07873501453055579</v>
      </c>
      <c r="H32" s="431">
        <v>64687</v>
      </c>
      <c r="I32" s="433">
        <f t="shared" si="7"/>
        <v>0.14047644812713522</v>
      </c>
      <c r="J32" s="419"/>
    </row>
    <row r="33" spans="1:10" ht="16.5" customHeight="1">
      <c r="A33" s="422" t="s">
        <v>186</v>
      </c>
      <c r="B33" s="423">
        <f>SUM(B34:B41)</f>
        <v>53097</v>
      </c>
      <c r="C33" s="427">
        <f t="shared" si="0"/>
        <v>0.13579448095956625</v>
      </c>
      <c r="D33" s="434">
        <f>SUM(D34:D41)</f>
        <v>56485</v>
      </c>
      <c r="E33" s="426">
        <f aca="true" t="shared" si="8" ref="E33:E50">(B33/D33-1)</f>
        <v>-0.05998052580331059</v>
      </c>
      <c r="F33" s="428">
        <f>SUM(F34:F41)</f>
        <v>126081</v>
      </c>
      <c r="G33" s="427">
        <f t="shared" si="2"/>
        <v>0.13455945681441978</v>
      </c>
      <c r="H33" s="434">
        <f>SUM(H34:H41)</f>
        <v>131025</v>
      </c>
      <c r="I33" s="426">
        <f aca="true" t="shared" si="9" ref="I33:I50">(F33/H33-1)</f>
        <v>-0.03773325701202057</v>
      </c>
      <c r="J33" s="419"/>
    </row>
    <row r="34" spans="1:10" ht="16.5" customHeight="1">
      <c r="A34" s="413" t="s">
        <v>187</v>
      </c>
      <c r="B34" s="414">
        <v>21095</v>
      </c>
      <c r="C34" s="415">
        <f t="shared" si="0"/>
        <v>0.05395002685353316</v>
      </c>
      <c r="D34" s="416">
        <v>24710</v>
      </c>
      <c r="E34" s="417">
        <f t="shared" si="8"/>
        <v>-0.14629704573047353</v>
      </c>
      <c r="F34" s="418">
        <v>50387</v>
      </c>
      <c r="G34" s="415">
        <f t="shared" si="2"/>
        <v>0.05377532975236689</v>
      </c>
      <c r="H34" s="416">
        <v>59200</v>
      </c>
      <c r="I34" s="417">
        <f t="shared" si="9"/>
        <v>-0.14886824324324321</v>
      </c>
      <c r="J34" s="419"/>
    </row>
    <row r="35" spans="1:10" ht="16.5" customHeight="1">
      <c r="A35" s="413" t="s">
        <v>188</v>
      </c>
      <c r="B35" s="414">
        <v>11866</v>
      </c>
      <c r="C35" s="415">
        <f t="shared" si="0"/>
        <v>0.030347049947571675</v>
      </c>
      <c r="D35" s="416">
        <v>12035</v>
      </c>
      <c r="E35" s="417">
        <f aca="true" t="shared" si="10" ref="E35:E41">(B35/D35-1)</f>
        <v>-0.014042376402160328</v>
      </c>
      <c r="F35" s="418">
        <v>27537</v>
      </c>
      <c r="G35" s="415">
        <f t="shared" si="2"/>
        <v>0.029388756135331075</v>
      </c>
      <c r="H35" s="416">
        <v>27187</v>
      </c>
      <c r="I35" s="417">
        <f aca="true" t="shared" si="11" ref="I35:I41">(F35/H35-1)</f>
        <v>0.0128737999779307</v>
      </c>
      <c r="J35" s="419"/>
    </row>
    <row r="36" spans="1:10" ht="16.5" customHeight="1">
      <c r="A36" s="413" t="s">
        <v>189</v>
      </c>
      <c r="B36" s="414">
        <v>7087</v>
      </c>
      <c r="C36" s="415">
        <f t="shared" si="0"/>
        <v>0.018124856141786654</v>
      </c>
      <c r="D36" s="416">
        <v>6629</v>
      </c>
      <c r="E36" s="417">
        <f t="shared" si="10"/>
        <v>0.06909036053703432</v>
      </c>
      <c r="F36" s="418">
        <v>16315</v>
      </c>
      <c r="G36" s="415">
        <f t="shared" si="2"/>
        <v>0.017412120287174582</v>
      </c>
      <c r="H36" s="416">
        <v>14104</v>
      </c>
      <c r="I36" s="417">
        <f t="shared" si="11"/>
        <v>0.15676403857061816</v>
      </c>
      <c r="J36" s="419"/>
    </row>
    <row r="37" spans="1:10" ht="16.5" customHeight="1">
      <c r="A37" s="413" t="s">
        <v>190</v>
      </c>
      <c r="B37" s="414">
        <v>1891</v>
      </c>
      <c r="C37" s="415">
        <f t="shared" si="0"/>
        <v>0.004836193447737909</v>
      </c>
      <c r="D37" s="416">
        <v>1753</v>
      </c>
      <c r="E37" s="417">
        <f>(B37/D37-1)</f>
        <v>0.0787221905305191</v>
      </c>
      <c r="F37" s="418">
        <v>4373</v>
      </c>
      <c r="G37" s="415">
        <f t="shared" si="2"/>
        <v>0.004667067239706678</v>
      </c>
      <c r="H37" s="416">
        <v>4075</v>
      </c>
      <c r="I37" s="417">
        <f>(F37/H37-1)</f>
        <v>0.07312883435582829</v>
      </c>
      <c r="J37" s="419"/>
    </row>
    <row r="38" spans="1:10" ht="16.5" customHeight="1">
      <c r="A38" s="413" t="s">
        <v>191</v>
      </c>
      <c r="B38" s="414">
        <v>1762</v>
      </c>
      <c r="C38" s="415">
        <f t="shared" si="0"/>
        <v>0.004506278611800209</v>
      </c>
      <c r="D38" s="416">
        <v>1783</v>
      </c>
      <c r="E38" s="417">
        <f>(B38/D38-1)</f>
        <v>-0.011777902411665764</v>
      </c>
      <c r="F38" s="418">
        <v>4467</v>
      </c>
      <c r="G38" s="415">
        <f t="shared" si="2"/>
        <v>0.004767388374061224</v>
      </c>
      <c r="H38" s="416">
        <v>4145</v>
      </c>
      <c r="I38" s="417">
        <f>(F38/H38-1)</f>
        <v>0.07768395657418581</v>
      </c>
      <c r="J38" s="419"/>
    </row>
    <row r="39" spans="1:10" ht="16.5" customHeight="1">
      <c r="A39" s="413" t="s">
        <v>192</v>
      </c>
      <c r="B39" s="414">
        <v>805</v>
      </c>
      <c r="C39" s="415">
        <f t="shared" si="0"/>
        <v>0.002058770875425181</v>
      </c>
      <c r="D39" s="416">
        <v>814</v>
      </c>
      <c r="E39" s="417">
        <f t="shared" si="10"/>
        <v>-0.011056511056511065</v>
      </c>
      <c r="F39" s="418">
        <v>1593</v>
      </c>
      <c r="G39" s="415">
        <f t="shared" si="2"/>
        <v>0.0017001230534765008</v>
      </c>
      <c r="H39" s="416">
        <v>1505</v>
      </c>
      <c r="I39" s="417">
        <f t="shared" si="11"/>
        <v>0.058471760797342176</v>
      </c>
      <c r="J39" s="419"/>
    </row>
    <row r="40" spans="1:10" ht="16.5" customHeight="1">
      <c r="A40" s="413" t="s">
        <v>193</v>
      </c>
      <c r="B40" s="414">
        <v>192</v>
      </c>
      <c r="C40" s="415">
        <f t="shared" si="0"/>
        <v>0.0004910360348840183</v>
      </c>
      <c r="D40" s="416">
        <v>192</v>
      </c>
      <c r="E40" s="417">
        <f t="shared" si="10"/>
        <v>0</v>
      </c>
      <c r="F40" s="418">
        <v>430</v>
      </c>
      <c r="G40" s="415">
        <f t="shared" si="2"/>
        <v>0.0004589158273665382</v>
      </c>
      <c r="H40" s="416">
        <v>348</v>
      </c>
      <c r="I40" s="417">
        <f t="shared" si="11"/>
        <v>0.23563218390804597</v>
      </c>
      <c r="J40" s="419"/>
    </row>
    <row r="41" spans="1:10" ht="16.5" customHeight="1" thickBot="1">
      <c r="A41" s="413" t="s">
        <v>147</v>
      </c>
      <c r="B41" s="414">
        <v>8399</v>
      </c>
      <c r="C41" s="415">
        <f t="shared" si="0"/>
        <v>0.021480269046827448</v>
      </c>
      <c r="D41" s="416">
        <v>8569</v>
      </c>
      <c r="E41" s="417">
        <f t="shared" si="10"/>
        <v>-0.01983895437040495</v>
      </c>
      <c r="F41" s="418">
        <v>20979</v>
      </c>
      <c r="G41" s="415">
        <f t="shared" si="2"/>
        <v>0.022389756144936292</v>
      </c>
      <c r="H41" s="416">
        <v>20461</v>
      </c>
      <c r="I41" s="417">
        <f t="shared" si="11"/>
        <v>0.025316455696202445</v>
      </c>
      <c r="J41" s="419"/>
    </row>
    <row r="42" spans="1:10" ht="16.5" customHeight="1">
      <c r="A42" s="422" t="s">
        <v>194</v>
      </c>
      <c r="B42" s="423">
        <f>SUM(B43:B50)</f>
        <v>74345</v>
      </c>
      <c r="C42" s="427">
        <f t="shared" si="0"/>
        <v>0.19013580215339762</v>
      </c>
      <c r="D42" s="434">
        <f>SUM(D43:D50)</f>
        <v>75331</v>
      </c>
      <c r="E42" s="426">
        <f t="shared" si="8"/>
        <v>-0.01308890098365878</v>
      </c>
      <c r="F42" s="428">
        <f>SUM(F43:F50)</f>
        <v>181471</v>
      </c>
      <c r="G42" s="427">
        <f t="shared" si="2"/>
        <v>0.1936742188558908</v>
      </c>
      <c r="H42" s="434">
        <f>SUM(H43:H50)</f>
        <v>183191</v>
      </c>
      <c r="I42" s="426">
        <f t="shared" si="9"/>
        <v>-0.00938910754349287</v>
      </c>
      <c r="J42" s="419"/>
    </row>
    <row r="43" spans="1:10" ht="16.5" customHeight="1">
      <c r="A43" s="413" t="s">
        <v>195</v>
      </c>
      <c r="B43" s="414">
        <v>17981</v>
      </c>
      <c r="C43" s="415">
        <f t="shared" si="0"/>
        <v>0.04598603616275799</v>
      </c>
      <c r="D43" s="416">
        <v>18607</v>
      </c>
      <c r="E43" s="417">
        <f t="shared" si="8"/>
        <v>-0.03364325253936695</v>
      </c>
      <c r="F43" s="418">
        <v>43616</v>
      </c>
      <c r="G43" s="415">
        <f t="shared" si="2"/>
        <v>0.04654900634050914</v>
      </c>
      <c r="H43" s="416">
        <v>44904</v>
      </c>
      <c r="I43" s="417">
        <f t="shared" si="9"/>
        <v>-0.028683413504364874</v>
      </c>
      <c r="J43" s="419"/>
    </row>
    <row r="44" spans="1:10" ht="16.5" customHeight="1">
      <c r="A44" s="413" t="s">
        <v>196</v>
      </c>
      <c r="B44" s="414">
        <v>10385</v>
      </c>
      <c r="C44" s="415">
        <f t="shared" si="0"/>
        <v>0.02655942303265901</v>
      </c>
      <c r="D44" s="416">
        <v>10539</v>
      </c>
      <c r="E44" s="417">
        <f t="shared" si="8"/>
        <v>-0.0146123920675586</v>
      </c>
      <c r="F44" s="418">
        <v>25389</v>
      </c>
      <c r="G44" s="415">
        <f t="shared" si="2"/>
        <v>0.027096311490718693</v>
      </c>
      <c r="H44" s="416">
        <v>25482</v>
      </c>
      <c r="I44" s="417">
        <f t="shared" si="9"/>
        <v>-0.0036496350364964014</v>
      </c>
      <c r="J44" s="419"/>
    </row>
    <row r="45" spans="1:10" ht="16.5" customHeight="1">
      <c r="A45" s="413" t="s">
        <v>197</v>
      </c>
      <c r="B45" s="414">
        <v>8905</v>
      </c>
      <c r="C45" s="415">
        <f t="shared" si="0"/>
        <v>0.022774353597094704</v>
      </c>
      <c r="D45" s="416">
        <v>9953</v>
      </c>
      <c r="E45" s="417">
        <f>(B45/D45-1)</f>
        <v>-0.10529488596403092</v>
      </c>
      <c r="F45" s="418">
        <v>24092</v>
      </c>
      <c r="G45" s="415">
        <f t="shared" si="2"/>
        <v>0.025712093285847996</v>
      </c>
      <c r="H45" s="416">
        <v>25978</v>
      </c>
      <c r="I45" s="417">
        <f>(F45/H45-1)</f>
        <v>-0.07259989221649088</v>
      </c>
      <c r="J45" s="419"/>
    </row>
    <row r="46" spans="1:10" ht="16.5" customHeight="1">
      <c r="A46" s="413" t="s">
        <v>198</v>
      </c>
      <c r="B46" s="414">
        <v>6356</v>
      </c>
      <c r="C46" s="415">
        <f t="shared" si="0"/>
        <v>0.01625533873813969</v>
      </c>
      <c r="D46" s="416">
        <v>7908</v>
      </c>
      <c r="E46" s="417">
        <f t="shared" si="8"/>
        <v>-0.19625695498229645</v>
      </c>
      <c r="F46" s="418">
        <v>14978</v>
      </c>
      <c r="G46" s="415">
        <f t="shared" si="2"/>
        <v>0.015985212237897697</v>
      </c>
      <c r="H46" s="416">
        <v>19525</v>
      </c>
      <c r="I46" s="417">
        <f t="shared" si="9"/>
        <v>-0.23288092189500642</v>
      </c>
      <c r="J46" s="419"/>
    </row>
    <row r="47" spans="1:10" ht="16.5" customHeight="1">
      <c r="A47" s="413" t="s">
        <v>199</v>
      </c>
      <c r="B47" s="414">
        <v>3785</v>
      </c>
      <c r="C47" s="415">
        <f t="shared" si="0"/>
        <v>0.009680059333520882</v>
      </c>
      <c r="D47" s="416">
        <v>2864</v>
      </c>
      <c r="E47" s="417">
        <f>(B47/D47-1)</f>
        <v>0.3215782122905029</v>
      </c>
      <c r="F47" s="418">
        <v>9244</v>
      </c>
      <c r="G47" s="415">
        <f t="shared" si="2"/>
        <v>0.009865623042270417</v>
      </c>
      <c r="H47" s="416">
        <v>6622</v>
      </c>
      <c r="I47" s="417">
        <f>(F47/H47-1)</f>
        <v>0.39595288432497733</v>
      </c>
      <c r="J47" s="419"/>
    </row>
    <row r="48" spans="1:10" ht="16.5" customHeight="1">
      <c r="A48" s="413" t="s">
        <v>200</v>
      </c>
      <c r="B48" s="414">
        <v>3686</v>
      </c>
      <c r="C48" s="415">
        <f t="shared" si="0"/>
        <v>0.00942686887803381</v>
      </c>
      <c r="D48" s="416">
        <v>4008</v>
      </c>
      <c r="E48" s="417">
        <f t="shared" si="8"/>
        <v>-0.08033932135728539</v>
      </c>
      <c r="F48" s="418">
        <v>8634</v>
      </c>
      <c r="G48" s="415">
        <f t="shared" si="2"/>
        <v>0.009214602915076026</v>
      </c>
      <c r="H48" s="416">
        <v>9647</v>
      </c>
      <c r="I48" s="417">
        <f t="shared" si="9"/>
        <v>-0.10500673784596248</v>
      </c>
      <c r="J48" s="419"/>
    </row>
    <row r="49" spans="1:10" ht="16.5" customHeight="1">
      <c r="A49" s="413" t="s">
        <v>201</v>
      </c>
      <c r="B49" s="414">
        <v>1485</v>
      </c>
      <c r="C49" s="415">
        <f t="shared" si="0"/>
        <v>0.003797856832306079</v>
      </c>
      <c r="D49" s="416">
        <v>1543</v>
      </c>
      <c r="E49" s="417">
        <f t="shared" si="8"/>
        <v>-0.0375891121192482</v>
      </c>
      <c r="F49" s="418">
        <v>3844</v>
      </c>
      <c r="G49" s="415">
        <f t="shared" si="2"/>
        <v>0.004102494047434821</v>
      </c>
      <c r="H49" s="416">
        <v>4026</v>
      </c>
      <c r="I49" s="417">
        <f t="shared" si="9"/>
        <v>-0.04520615996025834</v>
      </c>
      <c r="J49" s="419"/>
    </row>
    <row r="50" spans="1:10" ht="16.5" customHeight="1" thickBot="1">
      <c r="A50" s="413" t="s">
        <v>147</v>
      </c>
      <c r="B50" s="414">
        <v>21762</v>
      </c>
      <c r="C50" s="415">
        <f t="shared" si="0"/>
        <v>0.05565586557888545</v>
      </c>
      <c r="D50" s="416">
        <v>19909</v>
      </c>
      <c r="E50" s="417">
        <f t="shared" si="8"/>
        <v>0.09307348435380991</v>
      </c>
      <c r="F50" s="418">
        <v>51674</v>
      </c>
      <c r="G50" s="415">
        <f t="shared" si="2"/>
        <v>0.055148875496136035</v>
      </c>
      <c r="H50" s="416">
        <v>47007</v>
      </c>
      <c r="I50" s="417">
        <f t="shared" si="9"/>
        <v>0.09928308549790454</v>
      </c>
      <c r="J50" s="419"/>
    </row>
    <row r="51" spans="1:10" ht="16.5" customHeight="1">
      <c r="A51" s="422" t="s">
        <v>202</v>
      </c>
      <c r="B51" s="423">
        <f>SUM(B52:B57)</f>
        <v>7186</v>
      </c>
      <c r="C51" s="427">
        <f aca="true" t="shared" si="12" ref="C51:C58">(B51/$B$6)</f>
        <v>0.018378046597273726</v>
      </c>
      <c r="D51" s="434">
        <f>SUM(D52:D57)</f>
        <v>7059</v>
      </c>
      <c r="E51" s="426">
        <f aca="true" t="shared" si="13" ref="E51:E58">(B51/D51-1)</f>
        <v>0.01799121688624461</v>
      </c>
      <c r="F51" s="428">
        <f>SUM(F52:F57)</f>
        <v>20335</v>
      </c>
      <c r="G51" s="427">
        <f aca="true" t="shared" si="14" ref="G51:G58">(F51/$F$6)</f>
        <v>0.02170244964999664</v>
      </c>
      <c r="H51" s="434">
        <f>SUM(H52:H57)</f>
        <v>20130</v>
      </c>
      <c r="I51" s="426">
        <f aca="true" t="shared" si="15" ref="I51:I58">(F51/H51-1)</f>
        <v>0.01018380526577256</v>
      </c>
      <c r="J51" s="419"/>
    </row>
    <row r="52" spans="1:10" ht="16.5" customHeight="1">
      <c r="A52" s="413" t="s">
        <v>203</v>
      </c>
      <c r="B52" s="414">
        <v>1598</v>
      </c>
      <c r="C52" s="415">
        <f t="shared" si="12"/>
        <v>0.004086851998670111</v>
      </c>
      <c r="D52" s="416">
        <v>1218</v>
      </c>
      <c r="E52" s="417">
        <f t="shared" si="13"/>
        <v>0.3119868637110017</v>
      </c>
      <c r="F52" s="418">
        <v>4755</v>
      </c>
      <c r="G52" s="415">
        <f t="shared" si="14"/>
        <v>0.005074755253785789</v>
      </c>
      <c r="H52" s="416">
        <v>4292</v>
      </c>
      <c r="I52" s="417">
        <f t="shared" si="15"/>
        <v>0.10787511649580606</v>
      </c>
      <c r="J52" s="419"/>
    </row>
    <row r="53" spans="1:10" ht="16.5" customHeight="1">
      <c r="A53" s="413" t="s">
        <v>204</v>
      </c>
      <c r="B53" s="414">
        <v>1273</v>
      </c>
      <c r="C53" s="415">
        <f t="shared" si="12"/>
        <v>0.0032556712104549754</v>
      </c>
      <c r="D53" s="416">
        <v>1233</v>
      </c>
      <c r="E53" s="417">
        <f>(B53/D53-1)</f>
        <v>0.03244120032441211</v>
      </c>
      <c r="F53" s="418">
        <v>3679</v>
      </c>
      <c r="G53" s="415">
        <f t="shared" si="14"/>
        <v>0.003926398439259289</v>
      </c>
      <c r="H53" s="416">
        <v>3523</v>
      </c>
      <c r="I53" s="417">
        <f>(F53/H53-1)</f>
        <v>0.04428044280442811</v>
      </c>
      <c r="J53" s="419"/>
    </row>
    <row r="54" spans="1:10" ht="16.5" customHeight="1">
      <c r="A54" s="413" t="s">
        <v>205</v>
      </c>
      <c r="B54" s="414">
        <v>1237</v>
      </c>
      <c r="C54" s="415">
        <f t="shared" si="12"/>
        <v>0.003163601953914222</v>
      </c>
      <c r="D54" s="416">
        <v>1333</v>
      </c>
      <c r="E54" s="417">
        <f>(B54/D54-1)</f>
        <v>-0.07201800450112528</v>
      </c>
      <c r="F54" s="418">
        <v>2856</v>
      </c>
      <c r="G54" s="415">
        <f t="shared" si="14"/>
        <v>0.0030480548906019374</v>
      </c>
      <c r="H54" s="416">
        <v>2758</v>
      </c>
      <c r="I54" s="417">
        <f>(F54/H54-1)</f>
        <v>0.035532994923857864</v>
      </c>
      <c r="J54" s="419"/>
    </row>
    <row r="55" spans="1:10" ht="16.5" customHeight="1">
      <c r="A55" s="413" t="s">
        <v>206</v>
      </c>
      <c r="B55" s="414">
        <v>271</v>
      </c>
      <c r="C55" s="415">
        <f t="shared" si="12"/>
        <v>0.000693076903404005</v>
      </c>
      <c r="D55" s="416">
        <v>312</v>
      </c>
      <c r="E55" s="417">
        <f t="shared" si="13"/>
        <v>-0.1314102564102564</v>
      </c>
      <c r="F55" s="418">
        <v>1060</v>
      </c>
      <c r="G55" s="415">
        <f t="shared" si="14"/>
        <v>0.0011312808767640244</v>
      </c>
      <c r="H55" s="416">
        <v>1062</v>
      </c>
      <c r="I55" s="417">
        <f t="shared" si="15"/>
        <v>-0.0018832391713747842</v>
      </c>
      <c r="J55" s="419"/>
    </row>
    <row r="56" spans="1:10" ht="16.5" customHeight="1">
      <c r="A56" s="413" t="s">
        <v>207</v>
      </c>
      <c r="B56" s="414">
        <v>259</v>
      </c>
      <c r="C56" s="415">
        <f>(B56/$B$6)</f>
        <v>0.0006623871512237539</v>
      </c>
      <c r="D56" s="416">
        <v>334</v>
      </c>
      <c r="E56" s="417">
        <f>(B56/D56-1)</f>
        <v>-0.22455089820359286</v>
      </c>
      <c r="F56" s="418">
        <v>1124</v>
      </c>
      <c r="G56" s="415">
        <f>(F56/$F$6)</f>
        <v>0.0011995846278139279</v>
      </c>
      <c r="H56" s="416">
        <v>1332</v>
      </c>
      <c r="I56" s="417">
        <f>(F56/H56-1)</f>
        <v>-0.1561561561561562</v>
      </c>
      <c r="J56" s="419"/>
    </row>
    <row r="57" spans="1:10" ht="16.5" customHeight="1" thickBot="1">
      <c r="A57" s="413" t="s">
        <v>147</v>
      </c>
      <c r="B57" s="414">
        <v>2548</v>
      </c>
      <c r="C57" s="415">
        <f t="shared" si="12"/>
        <v>0.006516457379606659</v>
      </c>
      <c r="D57" s="416">
        <v>2629</v>
      </c>
      <c r="E57" s="417">
        <f t="shared" si="13"/>
        <v>-0.030810193990110313</v>
      </c>
      <c r="F57" s="418">
        <v>6861</v>
      </c>
      <c r="G57" s="415">
        <f t="shared" si="14"/>
        <v>0.007322375561771672</v>
      </c>
      <c r="H57" s="416">
        <v>7163</v>
      </c>
      <c r="I57" s="417">
        <f t="shared" si="15"/>
        <v>-0.04216110568197684</v>
      </c>
      <c r="J57" s="419"/>
    </row>
    <row r="58" spans="1:10" ht="16.5" customHeight="1" thickBot="1">
      <c r="A58" s="435" t="s">
        <v>208</v>
      </c>
      <c r="B58" s="436">
        <v>1353</v>
      </c>
      <c r="C58" s="437">
        <f t="shared" si="12"/>
        <v>0.0034602695583233166</v>
      </c>
      <c r="D58" s="438">
        <v>842</v>
      </c>
      <c r="E58" s="439">
        <f t="shared" si="13"/>
        <v>0.6068883610451306</v>
      </c>
      <c r="F58" s="436">
        <v>3906</v>
      </c>
      <c r="G58" s="437">
        <f t="shared" si="14"/>
        <v>0.004168663306264414</v>
      </c>
      <c r="H58" s="438">
        <v>2311</v>
      </c>
      <c r="I58" s="439">
        <f t="shared" si="15"/>
        <v>0.690177412375595</v>
      </c>
      <c r="J58" s="419"/>
    </row>
    <row r="59" ht="14.25">
      <c r="A59" s="185" t="s">
        <v>209</v>
      </c>
    </row>
    <row r="60" ht="14.25">
      <c r="A60" s="185"/>
    </row>
  </sheetData>
  <sheetProtection/>
  <mergeCells count="5">
    <mergeCell ref="H1:I1"/>
    <mergeCell ref="B4:E4"/>
    <mergeCell ref="F4:I4"/>
    <mergeCell ref="A4:A5"/>
    <mergeCell ref="A3:I3"/>
  </mergeCells>
  <conditionalFormatting sqref="I59:I65536 E59:E65536 E3:E5 I3:I5 G1:G65536 C1:C65536">
    <cfRule type="cellIs" priority="1" dxfId="0" operator="lessThan" stopIfTrue="1">
      <formula>0</formula>
    </cfRule>
  </conditionalFormatting>
  <conditionalFormatting sqref="I6:I58 E6:E5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27" top="0.27" bottom="0.18" header="0.25" footer="0.18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Q4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28125" style="440" customWidth="1"/>
    <col min="2" max="4" width="9.8515625" style="440" bestFit="1" customWidth="1"/>
    <col min="5" max="5" width="10.8515625" style="440" bestFit="1" customWidth="1"/>
    <col min="6" max="8" width="9.8515625" style="440" bestFit="1" customWidth="1"/>
    <col min="9" max="9" width="9.28125" style="440" bestFit="1" customWidth="1"/>
    <col min="10" max="11" width="11.140625" style="440" customWidth="1"/>
    <col min="12" max="12" width="11.421875" style="440" customWidth="1"/>
    <col min="13" max="13" width="10.8515625" style="440" bestFit="1" customWidth="1"/>
    <col min="14" max="14" width="10.8515625" style="440" customWidth="1"/>
    <col min="15" max="15" width="11.00390625" style="440" customWidth="1"/>
    <col min="16" max="16" width="11.28125" style="440" customWidth="1"/>
    <col min="17" max="17" width="9.28125" style="440" bestFit="1" customWidth="1"/>
    <col min="18" max="16384" width="9.140625" style="440" customWidth="1"/>
  </cols>
  <sheetData>
    <row r="1" spans="16:17" ht="18.75" thickBot="1">
      <c r="P1" s="899" t="s">
        <v>0</v>
      </c>
      <c r="Q1" s="900"/>
    </row>
    <row r="2" ht="5.25" customHeight="1" thickBot="1"/>
    <row r="3" spans="1:17" ht="30" customHeight="1" thickBot="1">
      <c r="A3" s="901" t="s">
        <v>210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3"/>
    </row>
    <row r="4" spans="1:17" s="441" customFormat="1" ht="15.75" customHeight="1" thickBot="1">
      <c r="A4" s="904" t="s">
        <v>211</v>
      </c>
      <c r="B4" s="896" t="s">
        <v>39</v>
      </c>
      <c r="C4" s="897"/>
      <c r="D4" s="897"/>
      <c r="E4" s="897"/>
      <c r="F4" s="897"/>
      <c r="G4" s="897"/>
      <c r="H4" s="897"/>
      <c r="I4" s="898"/>
      <c r="J4" s="896" t="s">
        <v>40</v>
      </c>
      <c r="K4" s="897"/>
      <c r="L4" s="897"/>
      <c r="M4" s="897"/>
      <c r="N4" s="897"/>
      <c r="O4" s="897"/>
      <c r="P4" s="897"/>
      <c r="Q4" s="898"/>
    </row>
    <row r="5" spans="1:17" s="442" customFormat="1" ht="26.25" customHeight="1">
      <c r="A5" s="905"/>
      <c r="B5" s="909" t="s">
        <v>41</v>
      </c>
      <c r="C5" s="910"/>
      <c r="D5" s="910"/>
      <c r="E5" s="907" t="s">
        <v>42</v>
      </c>
      <c r="F5" s="909" t="s">
        <v>43</v>
      </c>
      <c r="G5" s="910"/>
      <c r="H5" s="910"/>
      <c r="I5" s="911" t="s">
        <v>44</v>
      </c>
      <c r="J5" s="909" t="s">
        <v>212</v>
      </c>
      <c r="K5" s="910"/>
      <c r="L5" s="910"/>
      <c r="M5" s="907" t="s">
        <v>42</v>
      </c>
      <c r="N5" s="909" t="s">
        <v>213</v>
      </c>
      <c r="O5" s="910"/>
      <c r="P5" s="910"/>
      <c r="Q5" s="907" t="s">
        <v>44</v>
      </c>
    </row>
    <row r="6" spans="1:17" s="445" customFormat="1" ht="14.25" thickBot="1">
      <c r="A6" s="906"/>
      <c r="B6" s="443" t="s">
        <v>11</v>
      </c>
      <c r="C6" s="444" t="s">
        <v>12</v>
      </c>
      <c r="D6" s="444" t="s">
        <v>13</v>
      </c>
      <c r="E6" s="908"/>
      <c r="F6" s="443" t="s">
        <v>11</v>
      </c>
      <c r="G6" s="444" t="s">
        <v>12</v>
      </c>
      <c r="H6" s="444" t="s">
        <v>13</v>
      </c>
      <c r="I6" s="912"/>
      <c r="J6" s="443" t="s">
        <v>11</v>
      </c>
      <c r="K6" s="444" t="s">
        <v>12</v>
      </c>
      <c r="L6" s="444" t="s">
        <v>13</v>
      </c>
      <c r="M6" s="908"/>
      <c r="N6" s="443" t="s">
        <v>11</v>
      </c>
      <c r="O6" s="444" t="s">
        <v>12</v>
      </c>
      <c r="P6" s="444" t="s">
        <v>13</v>
      </c>
      <c r="Q6" s="908"/>
    </row>
    <row r="7" spans="1:17" s="452" customFormat="1" ht="18" customHeight="1" thickBot="1">
      <c r="A7" s="446" t="s">
        <v>4</v>
      </c>
      <c r="B7" s="447">
        <f>B8+B12+B20+B25+B33+B38</f>
        <v>202715</v>
      </c>
      <c r="C7" s="448">
        <f>C8+C12+C20+C25+C33+C38</f>
        <v>188295</v>
      </c>
      <c r="D7" s="449">
        <f aca="true" t="shared" si="0" ref="D7:D26">C7+B7</f>
        <v>391010</v>
      </c>
      <c r="E7" s="450">
        <f aca="true" t="shared" si="1" ref="E7:E38">D7/$D$7</f>
        <v>1</v>
      </c>
      <c r="F7" s="447">
        <f>F8+F12+F20+F25+F33+F38</f>
        <v>192435</v>
      </c>
      <c r="G7" s="448">
        <f>G8+G12+G20+G25+G33+G38</f>
        <v>178630</v>
      </c>
      <c r="H7" s="449">
        <f aca="true" t="shared" si="2" ref="H7:H21">G7+F7</f>
        <v>371065</v>
      </c>
      <c r="I7" s="451">
        <f>IF(ISERROR(D7/H7-1),"         /0",(D7/H7-1))</f>
        <v>0.05375069057981752</v>
      </c>
      <c r="J7" s="447">
        <f>J8+J12+J20+J25+J33+J38</f>
        <v>487003</v>
      </c>
      <c r="K7" s="448">
        <f>K8+K12+K20+K25+K33+K38</f>
        <v>449988</v>
      </c>
      <c r="L7" s="449">
        <f aca="true" t="shared" si="3" ref="L7:L21">K7+J7</f>
        <v>936991</v>
      </c>
      <c r="M7" s="450">
        <f aca="true" t="shared" si="4" ref="M7:M38">L7/$L$7</f>
        <v>1</v>
      </c>
      <c r="N7" s="447">
        <f>N8+N12+N20+N25+N33+N38</f>
        <v>461131</v>
      </c>
      <c r="O7" s="448">
        <f>O8+O12+O20+O25+O33+O38</f>
        <v>418803</v>
      </c>
      <c r="P7" s="449">
        <f aca="true" t="shared" si="5" ref="P7:P21">O7+N7</f>
        <v>879934</v>
      </c>
      <c r="Q7" s="451">
        <f aca="true" t="shared" si="6" ref="Q7:Q13">IF(ISERROR(L7/P7-1),"         /0",(L7/P7-1))</f>
        <v>0.06484236317723835</v>
      </c>
    </row>
    <row r="8" spans="1:17" s="458" customFormat="1" ht="18.75" customHeight="1">
      <c r="A8" s="453" t="s">
        <v>214</v>
      </c>
      <c r="B8" s="454">
        <f>SUM(B9:B11)</f>
        <v>69069</v>
      </c>
      <c r="C8" s="455">
        <f>SUM(C9:C11)</f>
        <v>70659</v>
      </c>
      <c r="D8" s="455">
        <f t="shared" si="0"/>
        <v>139728</v>
      </c>
      <c r="E8" s="456">
        <f t="shared" si="1"/>
        <v>0.35735147438684434</v>
      </c>
      <c r="F8" s="454">
        <f>SUM(F9:F11)</f>
        <v>60223</v>
      </c>
      <c r="G8" s="455">
        <f>SUM(G9:G11)</f>
        <v>62201</v>
      </c>
      <c r="H8" s="455">
        <f t="shared" si="2"/>
        <v>122424</v>
      </c>
      <c r="I8" s="457">
        <f aca="true" t="shared" si="7" ref="I8:I13">IF(ISERROR(D8/H8-1),"         /0",(D8/H8-1))</f>
        <v>0.1413448343462067</v>
      </c>
      <c r="J8" s="454">
        <f>SUM(J9:J11)</f>
        <v>176198</v>
      </c>
      <c r="K8" s="455">
        <f>SUM(K9:K11)</f>
        <v>175018</v>
      </c>
      <c r="L8" s="455">
        <f t="shared" si="3"/>
        <v>351216</v>
      </c>
      <c r="M8" s="456">
        <f t="shared" si="4"/>
        <v>0.3748339098241072</v>
      </c>
      <c r="N8" s="454">
        <f>SUM(N9:N11)</f>
        <v>155040</v>
      </c>
      <c r="O8" s="455">
        <f>SUM(O9:O11)</f>
        <v>154280</v>
      </c>
      <c r="P8" s="455">
        <f t="shared" si="5"/>
        <v>309320</v>
      </c>
      <c r="Q8" s="457">
        <f t="shared" si="6"/>
        <v>0.13544549334023026</v>
      </c>
    </row>
    <row r="9" spans="1:17" ht="18.75" customHeight="1">
      <c r="A9" s="459" t="s">
        <v>215</v>
      </c>
      <c r="B9" s="460">
        <v>66166</v>
      </c>
      <c r="C9" s="461">
        <v>68429</v>
      </c>
      <c r="D9" s="461">
        <f t="shared" si="0"/>
        <v>134595</v>
      </c>
      <c r="E9" s="462">
        <f t="shared" si="1"/>
        <v>0.3442239328917419</v>
      </c>
      <c r="F9" s="460">
        <v>57400</v>
      </c>
      <c r="G9" s="461">
        <v>60181</v>
      </c>
      <c r="H9" s="461">
        <f t="shared" si="2"/>
        <v>117581</v>
      </c>
      <c r="I9" s="463">
        <f t="shared" si="7"/>
        <v>0.14470024918992008</v>
      </c>
      <c r="J9" s="460">
        <v>168824</v>
      </c>
      <c r="K9" s="461">
        <v>170102</v>
      </c>
      <c r="L9" s="461">
        <f t="shared" si="3"/>
        <v>338926</v>
      </c>
      <c r="M9" s="462">
        <f t="shared" si="4"/>
        <v>0.3617174551303054</v>
      </c>
      <c r="N9" s="461">
        <v>148126</v>
      </c>
      <c r="O9" s="461">
        <v>149776</v>
      </c>
      <c r="P9" s="461">
        <f t="shared" si="5"/>
        <v>297902</v>
      </c>
      <c r="Q9" s="463">
        <f t="shared" si="6"/>
        <v>0.13770971661821663</v>
      </c>
    </row>
    <row r="10" spans="1:17" ht="18.75" customHeight="1">
      <c r="A10" s="459" t="s">
        <v>216</v>
      </c>
      <c r="B10" s="460">
        <v>2608</v>
      </c>
      <c r="C10" s="461">
        <v>2012</v>
      </c>
      <c r="D10" s="461">
        <f t="shared" si="0"/>
        <v>4620</v>
      </c>
      <c r="E10" s="462">
        <f t="shared" si="1"/>
        <v>0.01181555458939669</v>
      </c>
      <c r="F10" s="460">
        <v>2460</v>
      </c>
      <c r="G10" s="461">
        <v>1679</v>
      </c>
      <c r="H10" s="461">
        <f>G10+F10</f>
        <v>4139</v>
      </c>
      <c r="I10" s="463">
        <f t="shared" si="7"/>
        <v>0.11621164532495776</v>
      </c>
      <c r="J10" s="460">
        <v>6704</v>
      </c>
      <c r="K10" s="461">
        <v>4370</v>
      </c>
      <c r="L10" s="461">
        <f>K10+J10</f>
        <v>11074</v>
      </c>
      <c r="M10" s="462">
        <f t="shared" si="4"/>
        <v>0.011818683423853591</v>
      </c>
      <c r="N10" s="461">
        <v>6026</v>
      </c>
      <c r="O10" s="461">
        <v>3859</v>
      </c>
      <c r="P10" s="461">
        <f>O10+N10</f>
        <v>9885</v>
      </c>
      <c r="Q10" s="463">
        <f t="shared" si="6"/>
        <v>0.12028325746079926</v>
      </c>
    </row>
    <row r="11" spans="1:17" ht="18.75" customHeight="1" thickBot="1">
      <c r="A11" s="464" t="s">
        <v>217</v>
      </c>
      <c r="B11" s="465">
        <v>295</v>
      </c>
      <c r="C11" s="466">
        <v>218</v>
      </c>
      <c r="D11" s="466">
        <f t="shared" si="0"/>
        <v>513</v>
      </c>
      <c r="E11" s="467">
        <f t="shared" si="1"/>
        <v>0.0013119869057057363</v>
      </c>
      <c r="F11" s="465">
        <v>363</v>
      </c>
      <c r="G11" s="466">
        <v>341</v>
      </c>
      <c r="H11" s="466">
        <f t="shared" si="2"/>
        <v>704</v>
      </c>
      <c r="I11" s="468">
        <f t="shared" si="7"/>
        <v>-0.27130681818181823</v>
      </c>
      <c r="J11" s="465">
        <v>670</v>
      </c>
      <c r="K11" s="466">
        <v>546</v>
      </c>
      <c r="L11" s="466">
        <f t="shared" si="3"/>
        <v>1216</v>
      </c>
      <c r="M11" s="467">
        <f t="shared" si="4"/>
        <v>0.001297771269948164</v>
      </c>
      <c r="N11" s="466">
        <v>888</v>
      </c>
      <c r="O11" s="466">
        <v>645</v>
      </c>
      <c r="P11" s="466">
        <f t="shared" si="5"/>
        <v>1533</v>
      </c>
      <c r="Q11" s="468">
        <f t="shared" si="6"/>
        <v>-0.2067840834964123</v>
      </c>
    </row>
    <row r="12" spans="1:17" s="458" customFormat="1" ht="18.75" customHeight="1">
      <c r="A12" s="453" t="s">
        <v>174</v>
      </c>
      <c r="B12" s="454">
        <f>SUM(B13:B19)</f>
        <v>59017</v>
      </c>
      <c r="C12" s="455">
        <f>SUM(C13:C19)</f>
        <v>56284</v>
      </c>
      <c r="D12" s="455">
        <f t="shared" si="0"/>
        <v>115301</v>
      </c>
      <c r="E12" s="456">
        <f t="shared" si="1"/>
        <v>0.29487992634459476</v>
      </c>
      <c r="F12" s="454">
        <f>SUM(F13:F19)</f>
        <v>55939</v>
      </c>
      <c r="G12" s="455">
        <f>SUM(G13:G19)</f>
        <v>52985</v>
      </c>
      <c r="H12" s="455">
        <f t="shared" si="2"/>
        <v>108924</v>
      </c>
      <c r="I12" s="457">
        <f t="shared" si="7"/>
        <v>0.05854540780727846</v>
      </c>
      <c r="J12" s="454">
        <f>SUM(J13:J19)</f>
        <v>129547</v>
      </c>
      <c r="K12" s="455">
        <f>SUM(K13:K19)</f>
        <v>124435</v>
      </c>
      <c r="L12" s="455">
        <f t="shared" si="3"/>
        <v>253982</v>
      </c>
      <c r="M12" s="456">
        <f t="shared" si="4"/>
        <v>0.2710613015493212</v>
      </c>
      <c r="N12" s="454">
        <f>SUM(N13:N19)</f>
        <v>119522</v>
      </c>
      <c r="O12" s="455">
        <f>SUM(O13:O19)</f>
        <v>114435</v>
      </c>
      <c r="P12" s="455">
        <f t="shared" si="5"/>
        <v>233957</v>
      </c>
      <c r="Q12" s="457">
        <f t="shared" si="6"/>
        <v>0.08559265164111363</v>
      </c>
    </row>
    <row r="13" spans="1:17" ht="18.75" customHeight="1">
      <c r="A13" s="469" t="s">
        <v>218</v>
      </c>
      <c r="B13" s="470">
        <v>16441</v>
      </c>
      <c r="C13" s="471">
        <v>15051</v>
      </c>
      <c r="D13" s="471">
        <f t="shared" si="0"/>
        <v>31492</v>
      </c>
      <c r="E13" s="472">
        <f t="shared" si="1"/>
        <v>0.08054013963837242</v>
      </c>
      <c r="F13" s="470">
        <v>13179</v>
      </c>
      <c r="G13" s="471">
        <v>12145</v>
      </c>
      <c r="H13" s="471">
        <f t="shared" si="2"/>
        <v>25324</v>
      </c>
      <c r="I13" s="473">
        <f t="shared" si="7"/>
        <v>0.2435634181014057</v>
      </c>
      <c r="J13" s="470">
        <v>33650</v>
      </c>
      <c r="K13" s="471">
        <v>35093</v>
      </c>
      <c r="L13" s="471">
        <f t="shared" si="3"/>
        <v>68743</v>
      </c>
      <c r="M13" s="472">
        <f t="shared" si="4"/>
        <v>0.0733656993503673</v>
      </c>
      <c r="N13" s="471">
        <v>26648</v>
      </c>
      <c r="O13" s="471">
        <v>28400</v>
      </c>
      <c r="P13" s="471">
        <f t="shared" si="5"/>
        <v>55048</v>
      </c>
      <c r="Q13" s="473">
        <f t="shared" si="6"/>
        <v>0.2487828803952914</v>
      </c>
    </row>
    <row r="14" spans="1:17" ht="18.75" customHeight="1">
      <c r="A14" s="469" t="s">
        <v>219</v>
      </c>
      <c r="B14" s="470">
        <v>13270</v>
      </c>
      <c r="C14" s="471">
        <v>13255</v>
      </c>
      <c r="D14" s="471">
        <f aca="true" t="shared" si="8" ref="D14:D19">C14+B14</f>
        <v>26525</v>
      </c>
      <c r="E14" s="472">
        <f t="shared" si="1"/>
        <v>0.0678371397150968</v>
      </c>
      <c r="F14" s="470">
        <v>10416</v>
      </c>
      <c r="G14" s="471">
        <v>9827</v>
      </c>
      <c r="H14" s="471">
        <f aca="true" t="shared" si="9" ref="H14:H19">G14+F14</f>
        <v>20243</v>
      </c>
      <c r="I14" s="473">
        <f aca="true" t="shared" si="10" ref="I14:I19">IF(ISERROR(D14/H14-1),"         /0",(D14/H14-1))</f>
        <v>0.3103294966161143</v>
      </c>
      <c r="J14" s="470">
        <v>27706</v>
      </c>
      <c r="K14" s="471">
        <v>26553</v>
      </c>
      <c r="L14" s="471">
        <f aca="true" t="shared" si="11" ref="L14:L19">K14+J14</f>
        <v>54259</v>
      </c>
      <c r="M14" s="472">
        <f t="shared" si="4"/>
        <v>0.05790770669088604</v>
      </c>
      <c r="N14" s="471">
        <v>22435</v>
      </c>
      <c r="O14" s="471">
        <v>21246</v>
      </c>
      <c r="P14" s="471">
        <f aca="true" t="shared" si="12" ref="P14:P19">O14+N14</f>
        <v>43681</v>
      </c>
      <c r="Q14" s="473">
        <f aca="true" t="shared" si="13" ref="Q14:Q19">IF(ISERROR(L14/P14-1),"         /0",(L14/P14-1))</f>
        <v>0.2421647856047251</v>
      </c>
    </row>
    <row r="15" spans="1:17" ht="18.75" customHeight="1">
      <c r="A15" s="469" t="s">
        <v>220</v>
      </c>
      <c r="B15" s="470">
        <v>10890</v>
      </c>
      <c r="C15" s="471">
        <v>10689</v>
      </c>
      <c r="D15" s="471">
        <f>C15+B15</f>
        <v>21579</v>
      </c>
      <c r="E15" s="472">
        <f t="shared" si="1"/>
        <v>0.05518784685813662</v>
      </c>
      <c r="F15" s="470">
        <v>17131</v>
      </c>
      <c r="G15" s="471">
        <v>16959</v>
      </c>
      <c r="H15" s="471">
        <f>G15+F15</f>
        <v>34090</v>
      </c>
      <c r="I15" s="473">
        <f>IF(ISERROR(D15/H15-1),"         /0",(D15/H15-1))</f>
        <v>-0.3669991199765327</v>
      </c>
      <c r="J15" s="470">
        <v>29583</v>
      </c>
      <c r="K15" s="471">
        <v>22887</v>
      </c>
      <c r="L15" s="471">
        <f>K15+J15</f>
        <v>52470</v>
      </c>
      <c r="M15" s="472">
        <f t="shared" si="4"/>
        <v>0.05599840339981921</v>
      </c>
      <c r="N15" s="471">
        <v>39064</v>
      </c>
      <c r="O15" s="471">
        <v>32693</v>
      </c>
      <c r="P15" s="471">
        <f>O15+N15</f>
        <v>71757</v>
      </c>
      <c r="Q15" s="473">
        <f>IF(ISERROR(L15/P15-1),"         /0",(L15/P15-1))</f>
        <v>-0.2687821397215603</v>
      </c>
    </row>
    <row r="16" spans="1:17" ht="18.75" customHeight="1">
      <c r="A16" s="469" t="s">
        <v>221</v>
      </c>
      <c r="B16" s="470">
        <v>6706</v>
      </c>
      <c r="C16" s="471">
        <v>6379</v>
      </c>
      <c r="D16" s="471">
        <f t="shared" si="8"/>
        <v>13085</v>
      </c>
      <c r="E16" s="472">
        <f t="shared" si="1"/>
        <v>0.03346461727321552</v>
      </c>
      <c r="F16" s="470">
        <v>5037</v>
      </c>
      <c r="G16" s="471">
        <v>4898</v>
      </c>
      <c r="H16" s="471">
        <f t="shared" si="9"/>
        <v>9935</v>
      </c>
      <c r="I16" s="473">
        <f t="shared" si="10"/>
        <v>0.31706089582284847</v>
      </c>
      <c r="J16" s="470">
        <v>13759</v>
      </c>
      <c r="K16" s="471">
        <v>13766</v>
      </c>
      <c r="L16" s="471">
        <f t="shared" si="11"/>
        <v>27525</v>
      </c>
      <c r="M16" s="472">
        <f t="shared" si="4"/>
        <v>0.02937594918200922</v>
      </c>
      <c r="N16" s="471">
        <v>10484</v>
      </c>
      <c r="O16" s="471">
        <v>10679</v>
      </c>
      <c r="P16" s="471">
        <f t="shared" si="12"/>
        <v>21163</v>
      </c>
      <c r="Q16" s="473">
        <f t="shared" si="13"/>
        <v>0.3006190048669848</v>
      </c>
    </row>
    <row r="17" spans="1:17" ht="18.75" customHeight="1">
      <c r="A17" s="469" t="s">
        <v>222</v>
      </c>
      <c r="B17" s="470">
        <v>6543</v>
      </c>
      <c r="C17" s="471">
        <v>5845</v>
      </c>
      <c r="D17" s="471">
        <f>C17+B17</f>
        <v>12388</v>
      </c>
      <c r="E17" s="472">
        <f t="shared" si="1"/>
        <v>0.0316820541674126</v>
      </c>
      <c r="F17" s="470">
        <v>4645</v>
      </c>
      <c r="G17" s="471">
        <v>4040</v>
      </c>
      <c r="H17" s="471">
        <f>G17+F17</f>
        <v>8685</v>
      </c>
      <c r="I17" s="473">
        <f>IF(ISERROR(D17/H17-1),"         /0",(D17/H17-1))</f>
        <v>0.4263672999424295</v>
      </c>
      <c r="J17" s="470">
        <v>12902</v>
      </c>
      <c r="K17" s="471">
        <v>14154</v>
      </c>
      <c r="L17" s="471">
        <f>K17+J17</f>
        <v>27056</v>
      </c>
      <c r="M17" s="472">
        <f t="shared" si="4"/>
        <v>0.028875410756346646</v>
      </c>
      <c r="N17" s="471">
        <v>9047</v>
      </c>
      <c r="O17" s="471">
        <v>9453</v>
      </c>
      <c r="P17" s="471">
        <f>O17+N17</f>
        <v>18500</v>
      </c>
      <c r="Q17" s="473">
        <f>IF(ISERROR(L17/P17-1),"         /0",(L17/P17-1))</f>
        <v>0.4624864864864864</v>
      </c>
    </row>
    <row r="18" spans="1:17" ht="18.75" customHeight="1">
      <c r="A18" s="469" t="s">
        <v>223</v>
      </c>
      <c r="B18" s="470">
        <v>3930</v>
      </c>
      <c r="C18" s="471">
        <v>3876</v>
      </c>
      <c r="D18" s="471">
        <f t="shared" si="8"/>
        <v>7806</v>
      </c>
      <c r="E18" s="472">
        <f t="shared" si="1"/>
        <v>0.01996368379325337</v>
      </c>
      <c r="F18" s="470">
        <v>4124</v>
      </c>
      <c r="G18" s="471">
        <v>3840</v>
      </c>
      <c r="H18" s="471">
        <f t="shared" si="9"/>
        <v>7964</v>
      </c>
      <c r="I18" s="473">
        <f t="shared" si="10"/>
        <v>-0.01983927674535413</v>
      </c>
      <c r="J18" s="470">
        <v>9457</v>
      </c>
      <c r="K18" s="471">
        <v>9518</v>
      </c>
      <c r="L18" s="471">
        <f t="shared" si="11"/>
        <v>18975</v>
      </c>
      <c r="M18" s="472">
        <f t="shared" si="4"/>
        <v>0.02025099494018619</v>
      </c>
      <c r="N18" s="471">
        <v>9027</v>
      </c>
      <c r="O18" s="471">
        <v>9470</v>
      </c>
      <c r="P18" s="471">
        <f t="shared" si="12"/>
        <v>18497</v>
      </c>
      <c r="Q18" s="473">
        <f t="shared" si="13"/>
        <v>0.02584202843704375</v>
      </c>
    </row>
    <row r="19" spans="1:17" ht="18.75" customHeight="1" thickBot="1">
      <c r="A19" s="474" t="s">
        <v>224</v>
      </c>
      <c r="B19" s="475">
        <v>1237</v>
      </c>
      <c r="C19" s="476">
        <v>1189</v>
      </c>
      <c r="D19" s="476">
        <f t="shared" si="8"/>
        <v>2426</v>
      </c>
      <c r="E19" s="477">
        <f t="shared" si="1"/>
        <v>0.0062044448991074395</v>
      </c>
      <c r="F19" s="475">
        <v>1407</v>
      </c>
      <c r="G19" s="476">
        <v>1276</v>
      </c>
      <c r="H19" s="476">
        <f t="shared" si="9"/>
        <v>2683</v>
      </c>
      <c r="I19" s="478">
        <f t="shared" si="10"/>
        <v>-0.09578829668281774</v>
      </c>
      <c r="J19" s="475">
        <v>2490</v>
      </c>
      <c r="K19" s="476">
        <v>2464</v>
      </c>
      <c r="L19" s="476">
        <f t="shared" si="11"/>
        <v>4954</v>
      </c>
      <c r="M19" s="477">
        <f t="shared" si="4"/>
        <v>0.005287137229706582</v>
      </c>
      <c r="N19" s="476">
        <v>2817</v>
      </c>
      <c r="O19" s="476">
        <v>2494</v>
      </c>
      <c r="P19" s="476">
        <f t="shared" si="12"/>
        <v>5311</v>
      </c>
      <c r="Q19" s="478">
        <f t="shared" si="13"/>
        <v>-0.06721897947655808</v>
      </c>
    </row>
    <row r="20" spans="1:17" s="458" customFormat="1" ht="18.75" customHeight="1">
      <c r="A20" s="453" t="s">
        <v>186</v>
      </c>
      <c r="B20" s="454">
        <f>SUM(B21:B24)</f>
        <v>31076</v>
      </c>
      <c r="C20" s="455">
        <f>SUM(C21:C24)</f>
        <v>22021</v>
      </c>
      <c r="D20" s="455">
        <f t="shared" si="0"/>
        <v>53097</v>
      </c>
      <c r="E20" s="456">
        <f t="shared" si="1"/>
        <v>0.13579448095956625</v>
      </c>
      <c r="F20" s="454">
        <f>SUM(F21:F24)</f>
        <v>30948</v>
      </c>
      <c r="G20" s="455">
        <f>SUM(G21:G24)</f>
        <v>25537</v>
      </c>
      <c r="H20" s="455">
        <f t="shared" si="2"/>
        <v>56485</v>
      </c>
      <c r="I20" s="457">
        <f aca="true" t="shared" si="14" ref="I20:I38">IF(ISERROR(D20/H20-1),"         /0",(D20/H20-1))</f>
        <v>-0.05998052580331059</v>
      </c>
      <c r="J20" s="454">
        <f>SUM(J21:J24)</f>
        <v>72400</v>
      </c>
      <c r="K20" s="455">
        <f>SUM(K21:K24)</f>
        <v>53681</v>
      </c>
      <c r="L20" s="455">
        <f t="shared" si="3"/>
        <v>126081</v>
      </c>
      <c r="M20" s="456">
        <f t="shared" si="4"/>
        <v>0.13455945681441978</v>
      </c>
      <c r="N20" s="454">
        <f>SUM(N21:N24)</f>
        <v>73946</v>
      </c>
      <c r="O20" s="455">
        <f>SUM(O21:O24)</f>
        <v>57079</v>
      </c>
      <c r="P20" s="455">
        <f t="shared" si="5"/>
        <v>131025</v>
      </c>
      <c r="Q20" s="457">
        <f aca="true" t="shared" si="15" ref="Q20:Q26">IF(ISERROR(L20/P20-1),"         /0",(L20/P20-1))</f>
        <v>-0.03773325701202057</v>
      </c>
    </row>
    <row r="21" spans="1:17" ht="18.75" customHeight="1">
      <c r="A21" s="469" t="s">
        <v>225</v>
      </c>
      <c r="B21" s="470">
        <v>22838</v>
      </c>
      <c r="C21" s="471">
        <v>16807</v>
      </c>
      <c r="D21" s="471">
        <f t="shared" si="0"/>
        <v>39645</v>
      </c>
      <c r="E21" s="472">
        <f t="shared" si="1"/>
        <v>0.10139126876550472</v>
      </c>
      <c r="F21" s="470">
        <v>22857</v>
      </c>
      <c r="G21" s="471">
        <v>20332</v>
      </c>
      <c r="H21" s="471">
        <f t="shared" si="2"/>
        <v>43189</v>
      </c>
      <c r="I21" s="473">
        <f t="shared" si="14"/>
        <v>-0.08205793141772211</v>
      </c>
      <c r="J21" s="470">
        <v>52421</v>
      </c>
      <c r="K21" s="471">
        <v>41264</v>
      </c>
      <c r="L21" s="471">
        <f t="shared" si="3"/>
        <v>93685</v>
      </c>
      <c r="M21" s="472">
        <f t="shared" si="4"/>
        <v>0.09998495182984682</v>
      </c>
      <c r="N21" s="470">
        <v>54138</v>
      </c>
      <c r="O21" s="471">
        <v>45226</v>
      </c>
      <c r="P21" s="461">
        <f t="shared" si="5"/>
        <v>99364</v>
      </c>
      <c r="Q21" s="473">
        <f t="shared" si="15"/>
        <v>-0.05715349623606136</v>
      </c>
    </row>
    <row r="22" spans="1:17" ht="18.75" customHeight="1">
      <c r="A22" s="469" t="s">
        <v>226</v>
      </c>
      <c r="B22" s="470">
        <v>6684</v>
      </c>
      <c r="C22" s="471">
        <v>5214</v>
      </c>
      <c r="D22" s="471">
        <f>C22+B22</f>
        <v>11898</v>
      </c>
      <c r="E22" s="472">
        <f t="shared" si="1"/>
        <v>0.03042888928671901</v>
      </c>
      <c r="F22" s="470">
        <v>6849</v>
      </c>
      <c r="G22" s="471">
        <v>5205</v>
      </c>
      <c r="H22" s="471">
        <f>G22+F22</f>
        <v>12054</v>
      </c>
      <c r="I22" s="473">
        <f>IF(ISERROR(D22/H22-1),"         /0",(D22/H22-1))</f>
        <v>-0.012941762070681984</v>
      </c>
      <c r="J22" s="470">
        <v>15232</v>
      </c>
      <c r="K22" s="471">
        <v>12417</v>
      </c>
      <c r="L22" s="471">
        <f>K22+J22</f>
        <v>27649</v>
      </c>
      <c r="M22" s="472">
        <f t="shared" si="4"/>
        <v>0.029508287699668408</v>
      </c>
      <c r="N22" s="470">
        <v>15450</v>
      </c>
      <c r="O22" s="471">
        <v>11853</v>
      </c>
      <c r="P22" s="461">
        <f>O22+N22</f>
        <v>27303</v>
      </c>
      <c r="Q22" s="473">
        <f>IF(ISERROR(L22/P22-1),"         /0",(L22/P22-1))</f>
        <v>0.012672600080577245</v>
      </c>
    </row>
    <row r="23" spans="1:17" ht="18.75" customHeight="1">
      <c r="A23" s="469" t="s">
        <v>227</v>
      </c>
      <c r="B23" s="470">
        <v>665</v>
      </c>
      <c r="C23" s="471"/>
      <c r="D23" s="471">
        <f>C23+B23</f>
        <v>665</v>
      </c>
      <c r="E23" s="472">
        <f t="shared" si="1"/>
        <v>0.0017007237666555842</v>
      </c>
      <c r="F23" s="470">
        <v>568</v>
      </c>
      <c r="G23" s="471">
        <v>0</v>
      </c>
      <c r="H23" s="471">
        <f aca="true" t="shared" si="16" ref="H23:H38">G23+F23</f>
        <v>568</v>
      </c>
      <c r="I23" s="473">
        <f>IF(ISERROR(D23/H23-1),"         /0",(D23/H23-1))</f>
        <v>0.170774647887324</v>
      </c>
      <c r="J23" s="470">
        <v>2403</v>
      </c>
      <c r="K23" s="471"/>
      <c r="L23" s="471">
        <f aca="true" t="shared" si="17" ref="L23:L38">K23+J23</f>
        <v>2403</v>
      </c>
      <c r="M23" s="472">
        <f t="shared" si="4"/>
        <v>0.0025645924027018403</v>
      </c>
      <c r="N23" s="470">
        <v>2214</v>
      </c>
      <c r="O23" s="471">
        <v>0</v>
      </c>
      <c r="P23" s="461">
        <f aca="true" t="shared" si="18" ref="P23:P38">O23+N23</f>
        <v>2214</v>
      </c>
      <c r="Q23" s="473">
        <f>IF(ISERROR(L23/P23-1),"         /0",(L23/P23-1))</f>
        <v>0.08536585365853666</v>
      </c>
    </row>
    <row r="24" spans="1:17" ht="18.75" customHeight="1" thickBot="1">
      <c r="A24" s="469" t="s">
        <v>224</v>
      </c>
      <c r="B24" s="470">
        <v>889</v>
      </c>
      <c r="C24" s="471">
        <v>0</v>
      </c>
      <c r="D24" s="471">
        <f>C24+B24</f>
        <v>889</v>
      </c>
      <c r="E24" s="472">
        <f t="shared" si="1"/>
        <v>0.002273599140686939</v>
      </c>
      <c r="F24" s="470">
        <v>674</v>
      </c>
      <c r="G24" s="471">
        <v>0</v>
      </c>
      <c r="H24" s="471">
        <f t="shared" si="16"/>
        <v>674</v>
      </c>
      <c r="I24" s="473">
        <f t="shared" si="14"/>
        <v>0.31899109792284874</v>
      </c>
      <c r="J24" s="470">
        <v>2344</v>
      </c>
      <c r="K24" s="471">
        <v>0</v>
      </c>
      <c r="L24" s="471">
        <f t="shared" si="17"/>
        <v>2344</v>
      </c>
      <c r="M24" s="472">
        <f t="shared" si="4"/>
        <v>0.0025016248822027107</v>
      </c>
      <c r="N24" s="470">
        <v>2144</v>
      </c>
      <c r="O24" s="471">
        <v>0</v>
      </c>
      <c r="P24" s="461">
        <f t="shared" si="18"/>
        <v>2144</v>
      </c>
      <c r="Q24" s="473">
        <f>IF(ISERROR(L24/P24-1),"         /0",(L24/P24-1))</f>
        <v>0.09328358208955234</v>
      </c>
    </row>
    <row r="25" spans="1:17" s="458" customFormat="1" ht="18.75" customHeight="1">
      <c r="A25" s="453" t="s">
        <v>228</v>
      </c>
      <c r="B25" s="454">
        <f>SUM(B26:B32)</f>
        <v>39029</v>
      </c>
      <c r="C25" s="455">
        <f>SUM(C26:C32)</f>
        <v>35316</v>
      </c>
      <c r="D25" s="455">
        <f t="shared" si="0"/>
        <v>74345</v>
      </c>
      <c r="E25" s="456">
        <f t="shared" si="1"/>
        <v>0.19013580215339762</v>
      </c>
      <c r="F25" s="454">
        <f>SUM(F26:F32)</f>
        <v>40945</v>
      </c>
      <c r="G25" s="455">
        <f>SUM(G26:G32)</f>
        <v>34386</v>
      </c>
      <c r="H25" s="455">
        <f t="shared" si="16"/>
        <v>75331</v>
      </c>
      <c r="I25" s="457">
        <f t="shared" si="14"/>
        <v>-0.01308890098365878</v>
      </c>
      <c r="J25" s="454">
        <f>SUM(J26:J32)</f>
        <v>95409</v>
      </c>
      <c r="K25" s="455">
        <f>SUM(K26:K32)</f>
        <v>86062</v>
      </c>
      <c r="L25" s="455">
        <f t="shared" si="17"/>
        <v>181471</v>
      </c>
      <c r="M25" s="456">
        <f t="shared" si="4"/>
        <v>0.1936742188558908</v>
      </c>
      <c r="N25" s="454">
        <f>SUM(N26:N32)</f>
        <v>100094</v>
      </c>
      <c r="O25" s="455">
        <f>SUM(O26:O32)</f>
        <v>83097</v>
      </c>
      <c r="P25" s="455">
        <f t="shared" si="18"/>
        <v>183191</v>
      </c>
      <c r="Q25" s="457">
        <f t="shared" si="15"/>
        <v>-0.00938910754349287</v>
      </c>
    </row>
    <row r="26" spans="1:17" s="479" customFormat="1" ht="18.75" customHeight="1">
      <c r="A26" s="459" t="s">
        <v>229</v>
      </c>
      <c r="B26" s="460">
        <v>24985</v>
      </c>
      <c r="C26" s="461">
        <v>23584</v>
      </c>
      <c r="D26" s="461">
        <f t="shared" si="0"/>
        <v>48569</v>
      </c>
      <c r="E26" s="462">
        <f t="shared" si="1"/>
        <v>0.12421421447021816</v>
      </c>
      <c r="F26" s="460">
        <v>28016</v>
      </c>
      <c r="G26" s="461">
        <v>22751</v>
      </c>
      <c r="H26" s="461">
        <f t="shared" si="16"/>
        <v>50767</v>
      </c>
      <c r="I26" s="463">
        <f t="shared" si="14"/>
        <v>-0.04329584178698764</v>
      </c>
      <c r="J26" s="460">
        <v>60650</v>
      </c>
      <c r="K26" s="461">
        <v>58119</v>
      </c>
      <c r="L26" s="461">
        <f t="shared" si="17"/>
        <v>118769</v>
      </c>
      <c r="M26" s="462">
        <f t="shared" si="4"/>
        <v>0.1267557532569683</v>
      </c>
      <c r="N26" s="461">
        <v>67304</v>
      </c>
      <c r="O26" s="461">
        <v>56332</v>
      </c>
      <c r="P26" s="461">
        <f t="shared" si="18"/>
        <v>123636</v>
      </c>
      <c r="Q26" s="463">
        <f t="shared" si="15"/>
        <v>-0.03936555695752042</v>
      </c>
    </row>
    <row r="27" spans="1:17" s="479" customFormat="1" ht="18.75" customHeight="1">
      <c r="A27" s="459" t="s">
        <v>230</v>
      </c>
      <c r="B27" s="460">
        <v>7671</v>
      </c>
      <c r="C27" s="461">
        <v>6979</v>
      </c>
      <c r="D27" s="461">
        <f>C27+B27</f>
        <v>14650</v>
      </c>
      <c r="E27" s="462">
        <f t="shared" si="1"/>
        <v>0.03746707245338994</v>
      </c>
      <c r="F27" s="460">
        <v>7067</v>
      </c>
      <c r="G27" s="461">
        <v>6440</v>
      </c>
      <c r="H27" s="461">
        <f>G27+F27</f>
        <v>13507</v>
      </c>
      <c r="I27" s="463">
        <f>IF(ISERROR(D27/H27-1),"         /0",(D27/H27-1))</f>
        <v>0.08462278818390456</v>
      </c>
      <c r="J27" s="460">
        <v>19516</v>
      </c>
      <c r="K27" s="461">
        <v>16566</v>
      </c>
      <c r="L27" s="461">
        <f>K27+J27</f>
        <v>36082</v>
      </c>
      <c r="M27" s="462">
        <f t="shared" si="4"/>
        <v>0.03850837414660333</v>
      </c>
      <c r="N27" s="461">
        <v>18107</v>
      </c>
      <c r="O27" s="461">
        <v>14684</v>
      </c>
      <c r="P27" s="461">
        <f>O27+N27</f>
        <v>32791</v>
      </c>
      <c r="Q27" s="463">
        <f aca="true" t="shared" si="19" ref="Q27:Q32">IF(ISERROR(L27/P27-1),"         /0",(L27/P27-1))</f>
        <v>0.10036290445549079</v>
      </c>
    </row>
    <row r="28" spans="1:17" s="479" customFormat="1" ht="18.75" customHeight="1">
      <c r="A28" s="459" t="s">
        <v>231</v>
      </c>
      <c r="B28" s="460">
        <v>2876</v>
      </c>
      <c r="C28" s="461">
        <v>2038</v>
      </c>
      <c r="D28" s="461">
        <f>C28+B28</f>
        <v>4914</v>
      </c>
      <c r="E28" s="462">
        <f t="shared" si="1"/>
        <v>0.012567453517812844</v>
      </c>
      <c r="F28" s="460">
        <v>2684</v>
      </c>
      <c r="G28" s="461">
        <v>2276</v>
      </c>
      <c r="H28" s="461">
        <f>G28+F28</f>
        <v>4960</v>
      </c>
      <c r="I28" s="463">
        <f>IF(ISERROR(D28/H28-1),"         /0",(D28/H28-1))</f>
        <v>-0.0092741935483871</v>
      </c>
      <c r="J28" s="460">
        <v>6902</v>
      </c>
      <c r="K28" s="461">
        <v>4852</v>
      </c>
      <c r="L28" s="461">
        <f>K28+J28</f>
        <v>11754</v>
      </c>
      <c r="M28" s="462">
        <f t="shared" si="4"/>
        <v>0.012544410778758813</v>
      </c>
      <c r="N28" s="461">
        <v>6877</v>
      </c>
      <c r="O28" s="461">
        <v>5276</v>
      </c>
      <c r="P28" s="461">
        <f>O28+N28</f>
        <v>12153</v>
      </c>
      <c r="Q28" s="463">
        <f>IF(ISERROR(L28/P28-1),"         /0",(L28/P28-1))</f>
        <v>-0.03283139965440629</v>
      </c>
    </row>
    <row r="29" spans="1:17" s="479" customFormat="1" ht="18.75" customHeight="1">
      <c r="A29" s="459" t="s">
        <v>232</v>
      </c>
      <c r="B29" s="460">
        <v>1304</v>
      </c>
      <c r="C29" s="461">
        <v>1122</v>
      </c>
      <c r="D29" s="461">
        <f>C29+B29</f>
        <v>2426</v>
      </c>
      <c r="E29" s="462">
        <f t="shared" si="1"/>
        <v>0.0062044448991074395</v>
      </c>
      <c r="F29" s="460">
        <v>1225</v>
      </c>
      <c r="G29" s="461">
        <v>1289</v>
      </c>
      <c r="H29" s="461">
        <f>G29+F29</f>
        <v>2514</v>
      </c>
      <c r="I29" s="463">
        <f>IF(ISERROR(D29/H29-1),"         /0",(D29/H29-1))</f>
        <v>-0.0350039777247414</v>
      </c>
      <c r="J29" s="460">
        <v>3340</v>
      </c>
      <c r="K29" s="461">
        <v>3070</v>
      </c>
      <c r="L29" s="461">
        <f>K29+J29</f>
        <v>6410</v>
      </c>
      <c r="M29" s="462">
        <f t="shared" si="4"/>
        <v>0.006841047566091884</v>
      </c>
      <c r="N29" s="461">
        <v>3872</v>
      </c>
      <c r="O29" s="461">
        <v>3519</v>
      </c>
      <c r="P29" s="461">
        <f>O29+N29</f>
        <v>7391</v>
      </c>
      <c r="Q29" s="463">
        <f t="shared" si="19"/>
        <v>-0.13272899472331212</v>
      </c>
    </row>
    <row r="30" spans="1:17" s="479" customFormat="1" ht="18.75" customHeight="1">
      <c r="A30" s="459" t="s">
        <v>233</v>
      </c>
      <c r="B30" s="460">
        <v>887</v>
      </c>
      <c r="C30" s="461">
        <v>665</v>
      </c>
      <c r="D30" s="461">
        <f aca="true" t="shared" si="20" ref="D30:D38">C30+B30</f>
        <v>1552</v>
      </c>
      <c r="E30" s="462">
        <f t="shared" si="1"/>
        <v>0.0039692079486458145</v>
      </c>
      <c r="F30" s="460">
        <v>822</v>
      </c>
      <c r="G30" s="461">
        <v>715</v>
      </c>
      <c r="H30" s="461">
        <f t="shared" si="16"/>
        <v>1537</v>
      </c>
      <c r="I30" s="463">
        <f t="shared" si="14"/>
        <v>0.009759271307742345</v>
      </c>
      <c r="J30" s="460">
        <v>2063</v>
      </c>
      <c r="K30" s="461">
        <v>1384</v>
      </c>
      <c r="L30" s="461">
        <f t="shared" si="17"/>
        <v>3447</v>
      </c>
      <c r="M30" s="462">
        <f t="shared" si="4"/>
        <v>0.003678797341703389</v>
      </c>
      <c r="N30" s="461">
        <v>1563</v>
      </c>
      <c r="O30" s="461">
        <v>1369</v>
      </c>
      <c r="P30" s="461">
        <f t="shared" si="18"/>
        <v>2932</v>
      </c>
      <c r="Q30" s="463">
        <f t="shared" si="19"/>
        <v>0.17564802182810357</v>
      </c>
    </row>
    <row r="31" spans="1:17" s="479" customFormat="1" ht="18.75" customHeight="1">
      <c r="A31" s="459" t="s">
        <v>234</v>
      </c>
      <c r="B31" s="460">
        <v>593</v>
      </c>
      <c r="C31" s="461">
        <v>519</v>
      </c>
      <c r="D31" s="461">
        <f t="shared" si="20"/>
        <v>1112</v>
      </c>
      <c r="E31" s="462">
        <f t="shared" si="1"/>
        <v>0.0028439170353699392</v>
      </c>
      <c r="F31" s="460">
        <v>551</v>
      </c>
      <c r="G31" s="461">
        <v>403</v>
      </c>
      <c r="H31" s="461">
        <f t="shared" si="16"/>
        <v>954</v>
      </c>
      <c r="I31" s="463">
        <f t="shared" si="14"/>
        <v>0.16561844863731645</v>
      </c>
      <c r="J31" s="460">
        <v>1284</v>
      </c>
      <c r="K31" s="461">
        <v>1037</v>
      </c>
      <c r="L31" s="461">
        <f t="shared" si="17"/>
        <v>2321</v>
      </c>
      <c r="M31" s="462">
        <f t="shared" si="4"/>
        <v>0.0024770782216691515</v>
      </c>
      <c r="N31" s="461">
        <v>1131</v>
      </c>
      <c r="O31" s="461">
        <v>896</v>
      </c>
      <c r="P31" s="461">
        <f t="shared" si="18"/>
        <v>2027</v>
      </c>
      <c r="Q31" s="463">
        <f t="shared" si="19"/>
        <v>0.1450419338924518</v>
      </c>
    </row>
    <row r="32" spans="1:17" s="479" customFormat="1" ht="18.75" customHeight="1" thickBot="1">
      <c r="A32" s="459" t="s">
        <v>224</v>
      </c>
      <c r="B32" s="460">
        <v>713</v>
      </c>
      <c r="C32" s="461">
        <v>409</v>
      </c>
      <c r="D32" s="461">
        <f t="shared" si="20"/>
        <v>1122</v>
      </c>
      <c r="E32" s="462">
        <f>D32/$D$7</f>
        <v>0.002869491828853482</v>
      </c>
      <c r="F32" s="460">
        <v>580</v>
      </c>
      <c r="G32" s="461">
        <v>512</v>
      </c>
      <c r="H32" s="461">
        <f t="shared" si="16"/>
        <v>1092</v>
      </c>
      <c r="I32" s="463">
        <f t="shared" si="14"/>
        <v>0.027472527472527375</v>
      </c>
      <c r="J32" s="460">
        <v>1654</v>
      </c>
      <c r="K32" s="461">
        <v>1034</v>
      </c>
      <c r="L32" s="461">
        <f t="shared" si="17"/>
        <v>2688</v>
      </c>
      <c r="M32" s="462">
        <f>L32/$L$7</f>
        <v>0.002868757544095941</v>
      </c>
      <c r="N32" s="461">
        <v>1240</v>
      </c>
      <c r="O32" s="461">
        <v>1021</v>
      </c>
      <c r="P32" s="461">
        <f t="shared" si="18"/>
        <v>2261</v>
      </c>
      <c r="Q32" s="463">
        <f t="shared" si="19"/>
        <v>0.18885448916408665</v>
      </c>
    </row>
    <row r="33" spans="1:17" s="458" customFormat="1" ht="18.75" customHeight="1">
      <c r="A33" s="453" t="s">
        <v>202</v>
      </c>
      <c r="B33" s="454">
        <f>SUM(B34:B37)</f>
        <v>3530</v>
      </c>
      <c r="C33" s="455">
        <f>SUM(C34:C37)</f>
        <v>3656</v>
      </c>
      <c r="D33" s="455">
        <f t="shared" si="20"/>
        <v>7186</v>
      </c>
      <c r="E33" s="456">
        <f t="shared" si="1"/>
        <v>0.018378046597273726</v>
      </c>
      <c r="F33" s="454">
        <f>SUM(F34:F37)</f>
        <v>3709</v>
      </c>
      <c r="G33" s="455">
        <f>SUM(G34:G37)</f>
        <v>3350</v>
      </c>
      <c r="H33" s="455">
        <f t="shared" si="16"/>
        <v>7059</v>
      </c>
      <c r="I33" s="457">
        <f t="shared" si="14"/>
        <v>0.01799121688624461</v>
      </c>
      <c r="J33" s="454">
        <f>SUM(J34:J37)</f>
        <v>10333</v>
      </c>
      <c r="K33" s="455">
        <f>SUM(K34:K37)</f>
        <v>10002</v>
      </c>
      <c r="L33" s="455">
        <f t="shared" si="17"/>
        <v>20335</v>
      </c>
      <c r="M33" s="456">
        <f t="shared" si="4"/>
        <v>0.02170244964999664</v>
      </c>
      <c r="N33" s="454">
        <f>SUM(N34:N37)</f>
        <v>10671</v>
      </c>
      <c r="O33" s="455">
        <f>SUM(O34:O37)</f>
        <v>9459</v>
      </c>
      <c r="P33" s="455">
        <f t="shared" si="18"/>
        <v>20130</v>
      </c>
      <c r="Q33" s="457">
        <f aca="true" t="shared" si="21" ref="Q33:Q38">IF(ISERROR(L33/P33-1),"         /0",(L33/P33-1))</f>
        <v>0.01018380526577256</v>
      </c>
    </row>
    <row r="34" spans="1:17" ht="18.75" customHeight="1">
      <c r="A34" s="459" t="s">
        <v>235</v>
      </c>
      <c r="B34" s="460">
        <v>2465</v>
      </c>
      <c r="C34" s="461">
        <v>2506</v>
      </c>
      <c r="D34" s="461">
        <f t="shared" si="20"/>
        <v>4971</v>
      </c>
      <c r="E34" s="462">
        <f t="shared" si="1"/>
        <v>0.012713229840669037</v>
      </c>
      <c r="F34" s="460">
        <v>2757</v>
      </c>
      <c r="G34" s="461">
        <v>2533</v>
      </c>
      <c r="H34" s="461">
        <f t="shared" si="16"/>
        <v>5290</v>
      </c>
      <c r="I34" s="463">
        <f t="shared" si="14"/>
        <v>-0.06030245746691876</v>
      </c>
      <c r="J34" s="460">
        <v>7369</v>
      </c>
      <c r="K34" s="461">
        <v>6409</v>
      </c>
      <c r="L34" s="461">
        <f t="shared" si="17"/>
        <v>13778</v>
      </c>
      <c r="M34" s="462">
        <f t="shared" si="4"/>
        <v>0.014704516905712008</v>
      </c>
      <c r="N34" s="461">
        <v>7741</v>
      </c>
      <c r="O34" s="461">
        <v>6517</v>
      </c>
      <c r="P34" s="461">
        <f t="shared" si="18"/>
        <v>14258</v>
      </c>
      <c r="Q34" s="463">
        <f t="shared" si="21"/>
        <v>-0.03366531070276335</v>
      </c>
    </row>
    <row r="35" spans="1:17" ht="18.75" customHeight="1">
      <c r="A35" s="459" t="s">
        <v>236</v>
      </c>
      <c r="B35" s="460">
        <v>945</v>
      </c>
      <c r="C35" s="461">
        <v>1021</v>
      </c>
      <c r="D35" s="461">
        <f>C35+B35</f>
        <v>1966</v>
      </c>
      <c r="E35" s="462">
        <f t="shared" si="1"/>
        <v>0.005028004398864479</v>
      </c>
      <c r="F35" s="460">
        <v>829</v>
      </c>
      <c r="G35" s="461">
        <v>681</v>
      </c>
      <c r="H35" s="461">
        <f>G35+F35</f>
        <v>1510</v>
      </c>
      <c r="I35" s="463">
        <f>IF(ISERROR(D35/H35-1),"         /0",(D35/H35-1))</f>
        <v>0.3019867549668873</v>
      </c>
      <c r="J35" s="460">
        <v>2663</v>
      </c>
      <c r="K35" s="461">
        <v>3256</v>
      </c>
      <c r="L35" s="461">
        <f>K35+J35</f>
        <v>5919</v>
      </c>
      <c r="M35" s="462">
        <f t="shared" si="4"/>
        <v>0.0063170297260059065</v>
      </c>
      <c r="N35" s="461">
        <v>2531</v>
      </c>
      <c r="O35" s="461">
        <v>2645</v>
      </c>
      <c r="P35" s="461">
        <f>O35+N35</f>
        <v>5176</v>
      </c>
      <c r="Q35" s="463">
        <f t="shared" si="21"/>
        <v>0.14354714064914997</v>
      </c>
    </row>
    <row r="36" spans="1:17" ht="18.75" customHeight="1">
      <c r="A36" s="459" t="s">
        <v>237</v>
      </c>
      <c r="B36" s="460">
        <v>108</v>
      </c>
      <c r="C36" s="461">
        <v>129</v>
      </c>
      <c r="D36" s="461">
        <f>C36+B36</f>
        <v>237</v>
      </c>
      <c r="E36" s="462">
        <f t="shared" si="1"/>
        <v>0.0006061226055599601</v>
      </c>
      <c r="F36" s="460">
        <v>112</v>
      </c>
      <c r="G36" s="461">
        <v>136</v>
      </c>
      <c r="H36" s="461">
        <f>G36+F36</f>
        <v>248</v>
      </c>
      <c r="I36" s="463">
        <f>IF(ISERROR(D36/H36-1),"         /0",(D36/H36-1))</f>
        <v>-0.04435483870967738</v>
      </c>
      <c r="J36" s="460">
        <v>281</v>
      </c>
      <c r="K36" s="461">
        <v>337</v>
      </c>
      <c r="L36" s="461">
        <f>K36+J36</f>
        <v>618</v>
      </c>
      <c r="M36" s="462">
        <f t="shared" si="4"/>
        <v>0.0006595580960756293</v>
      </c>
      <c r="N36" s="461">
        <v>380</v>
      </c>
      <c r="O36" s="461">
        <v>297</v>
      </c>
      <c r="P36" s="461">
        <f>O36+N36</f>
        <v>677</v>
      </c>
      <c r="Q36" s="463">
        <f t="shared" si="21"/>
        <v>-0.08714918759231904</v>
      </c>
    </row>
    <row r="37" spans="1:17" ht="18.75" customHeight="1" thickBot="1">
      <c r="A37" s="459" t="s">
        <v>224</v>
      </c>
      <c r="B37" s="460">
        <v>12</v>
      </c>
      <c r="C37" s="461">
        <v>0</v>
      </c>
      <c r="D37" s="461">
        <f t="shared" si="20"/>
        <v>12</v>
      </c>
      <c r="E37" s="462">
        <f t="shared" si="1"/>
        <v>3.0689752180251146E-05</v>
      </c>
      <c r="F37" s="460">
        <v>11</v>
      </c>
      <c r="G37" s="461">
        <v>0</v>
      </c>
      <c r="H37" s="461">
        <f t="shared" si="16"/>
        <v>11</v>
      </c>
      <c r="I37" s="463">
        <f>IF(ISERROR(D37/H37-1),"         /0",(D37/H37-1))</f>
        <v>0.09090909090909083</v>
      </c>
      <c r="J37" s="460">
        <v>20</v>
      </c>
      <c r="K37" s="461">
        <v>0</v>
      </c>
      <c r="L37" s="461">
        <f t="shared" si="17"/>
        <v>20</v>
      </c>
      <c r="M37" s="462">
        <f t="shared" si="4"/>
        <v>2.13449222030948E-05</v>
      </c>
      <c r="N37" s="461">
        <v>19</v>
      </c>
      <c r="O37" s="461">
        <v>0</v>
      </c>
      <c r="P37" s="461">
        <f t="shared" si="18"/>
        <v>19</v>
      </c>
      <c r="Q37" s="463">
        <f t="shared" si="21"/>
        <v>0.05263157894736836</v>
      </c>
    </row>
    <row r="38" spans="1:17" ht="18.75" customHeight="1" thickBot="1">
      <c r="A38" s="480" t="s">
        <v>208</v>
      </c>
      <c r="B38" s="481">
        <v>994</v>
      </c>
      <c r="C38" s="482">
        <v>359</v>
      </c>
      <c r="D38" s="482">
        <f t="shared" si="20"/>
        <v>1353</v>
      </c>
      <c r="E38" s="483">
        <f t="shared" si="1"/>
        <v>0.0034602695583233166</v>
      </c>
      <c r="F38" s="481">
        <v>671</v>
      </c>
      <c r="G38" s="482">
        <v>171</v>
      </c>
      <c r="H38" s="482">
        <f t="shared" si="16"/>
        <v>842</v>
      </c>
      <c r="I38" s="484">
        <f t="shared" si="14"/>
        <v>0.6068883610451306</v>
      </c>
      <c r="J38" s="481">
        <v>3116</v>
      </c>
      <c r="K38" s="482">
        <v>790</v>
      </c>
      <c r="L38" s="482">
        <f t="shared" si="17"/>
        <v>3906</v>
      </c>
      <c r="M38" s="483">
        <f t="shared" si="4"/>
        <v>0.004168663306264414</v>
      </c>
      <c r="N38" s="481">
        <v>1858</v>
      </c>
      <c r="O38" s="482">
        <v>453</v>
      </c>
      <c r="P38" s="482">
        <f t="shared" si="18"/>
        <v>2311</v>
      </c>
      <c r="Q38" s="484">
        <f t="shared" si="21"/>
        <v>0.690177412375595</v>
      </c>
    </row>
    <row r="39" ht="14.25">
      <c r="A39" s="185" t="s">
        <v>238</v>
      </c>
    </row>
    <row r="40" ht="14.25">
      <c r="A40" s="185" t="s">
        <v>66</v>
      </c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39:Q65536 I39:I65536 Q3:Q6 I3:I6">
    <cfRule type="cellIs" priority="1" dxfId="0" operator="lessThan" stopIfTrue="1">
      <formula>0</formula>
    </cfRule>
  </conditionalFormatting>
  <conditionalFormatting sqref="Q7:Q38 I7:I38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Q5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0.7109375" style="485" customWidth="1"/>
    <col min="2" max="4" width="9.7109375" style="485" bestFit="1" customWidth="1"/>
    <col min="5" max="5" width="10.7109375" style="485" bestFit="1" customWidth="1"/>
    <col min="6" max="8" width="9.7109375" style="485" bestFit="1" customWidth="1"/>
    <col min="9" max="9" width="9.421875" style="485" bestFit="1" customWidth="1"/>
    <col min="10" max="11" width="11.140625" style="485" customWidth="1"/>
    <col min="12" max="12" width="11.421875" style="485" customWidth="1"/>
    <col min="13" max="13" width="10.7109375" style="485" bestFit="1" customWidth="1"/>
    <col min="14" max="14" width="10.8515625" style="485" customWidth="1"/>
    <col min="15" max="15" width="11.00390625" style="485" customWidth="1"/>
    <col min="16" max="16" width="11.28125" style="485" customWidth="1"/>
    <col min="17" max="17" width="9.421875" style="485" bestFit="1" customWidth="1"/>
    <col min="18" max="16384" width="9.140625" style="485" customWidth="1"/>
  </cols>
  <sheetData>
    <row r="1" spans="16:17" ht="18.75" thickBot="1">
      <c r="P1" s="922" t="s">
        <v>0</v>
      </c>
      <c r="Q1" s="923"/>
    </row>
    <row r="2" ht="5.25" customHeight="1" thickBot="1"/>
    <row r="3" spans="1:17" ht="30" customHeight="1" thickBot="1">
      <c r="A3" s="924" t="s">
        <v>239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6"/>
    </row>
    <row r="4" spans="1:17" s="486" customFormat="1" ht="15.75" customHeight="1" thickBot="1">
      <c r="A4" s="927" t="s">
        <v>240</v>
      </c>
      <c r="B4" s="919" t="s">
        <v>39</v>
      </c>
      <c r="C4" s="920"/>
      <c r="D4" s="920"/>
      <c r="E4" s="920"/>
      <c r="F4" s="920"/>
      <c r="G4" s="920"/>
      <c r="H4" s="920"/>
      <c r="I4" s="921"/>
      <c r="J4" s="919" t="s">
        <v>40</v>
      </c>
      <c r="K4" s="920"/>
      <c r="L4" s="920"/>
      <c r="M4" s="920"/>
      <c r="N4" s="920"/>
      <c r="O4" s="920"/>
      <c r="P4" s="920"/>
      <c r="Q4" s="921"/>
    </row>
    <row r="5" spans="1:17" s="487" customFormat="1" ht="26.25" customHeight="1">
      <c r="A5" s="928"/>
      <c r="B5" s="913" t="s">
        <v>41</v>
      </c>
      <c r="C5" s="914"/>
      <c r="D5" s="914"/>
      <c r="E5" s="917" t="s">
        <v>42</v>
      </c>
      <c r="F5" s="913" t="s">
        <v>43</v>
      </c>
      <c r="G5" s="914"/>
      <c r="H5" s="914"/>
      <c r="I5" s="915" t="s">
        <v>44</v>
      </c>
      <c r="J5" s="913" t="s">
        <v>212</v>
      </c>
      <c r="K5" s="914"/>
      <c r="L5" s="914"/>
      <c r="M5" s="917" t="s">
        <v>42</v>
      </c>
      <c r="N5" s="913" t="s">
        <v>213</v>
      </c>
      <c r="O5" s="914"/>
      <c r="P5" s="914"/>
      <c r="Q5" s="917" t="s">
        <v>44</v>
      </c>
    </row>
    <row r="6" spans="1:17" s="490" customFormat="1" ht="14.25" thickBot="1">
      <c r="A6" s="929"/>
      <c r="B6" s="488" t="s">
        <v>11</v>
      </c>
      <c r="C6" s="489" t="s">
        <v>12</v>
      </c>
      <c r="D6" s="489" t="s">
        <v>13</v>
      </c>
      <c r="E6" s="918"/>
      <c r="F6" s="488" t="s">
        <v>11</v>
      </c>
      <c r="G6" s="489" t="s">
        <v>12</v>
      </c>
      <c r="H6" s="489" t="s">
        <v>13</v>
      </c>
      <c r="I6" s="916"/>
      <c r="J6" s="488" t="s">
        <v>11</v>
      </c>
      <c r="K6" s="489" t="s">
        <v>12</v>
      </c>
      <c r="L6" s="489" t="s">
        <v>13</v>
      </c>
      <c r="M6" s="918"/>
      <c r="N6" s="488" t="s">
        <v>11</v>
      </c>
      <c r="O6" s="489" t="s">
        <v>12</v>
      </c>
      <c r="P6" s="489" t="s">
        <v>13</v>
      </c>
      <c r="Q6" s="918"/>
    </row>
    <row r="7" spans="1:17" s="497" customFormat="1" ht="18" customHeight="1" thickBot="1">
      <c r="A7" s="491" t="s">
        <v>4</v>
      </c>
      <c r="B7" s="492">
        <f>B8+B20+B32+B38+B47+B53</f>
        <v>202715</v>
      </c>
      <c r="C7" s="493">
        <f>C8+C20+C32+C38+C47+C53</f>
        <v>188295</v>
      </c>
      <c r="D7" s="494">
        <f>C7+B7</f>
        <v>391010</v>
      </c>
      <c r="E7" s="495">
        <f aca="true" t="shared" si="0" ref="E7:E53">D7/$D$7</f>
        <v>1</v>
      </c>
      <c r="F7" s="492">
        <f>F8+F20+F32+F38+F47+F53</f>
        <v>192435</v>
      </c>
      <c r="G7" s="493">
        <f>G8+G20+G32+G38+G47+G53</f>
        <v>178630</v>
      </c>
      <c r="H7" s="494">
        <f>G7+F7</f>
        <v>371065</v>
      </c>
      <c r="I7" s="496">
        <f>IF(ISERROR(D7/H7-1),"         /0",(D7/H7-1))</f>
        <v>0.05375069057981752</v>
      </c>
      <c r="J7" s="492">
        <f>J8+J20+J32+J38+J47+J53</f>
        <v>487003</v>
      </c>
      <c r="K7" s="493">
        <f>K8+K20+K32+K38+K47+K53</f>
        <v>449988</v>
      </c>
      <c r="L7" s="494">
        <f>K7+J7</f>
        <v>936991</v>
      </c>
      <c r="M7" s="495">
        <f aca="true" t="shared" si="1" ref="M7:M53">L7/$L$7</f>
        <v>1</v>
      </c>
      <c r="N7" s="492">
        <f>N8+N20+N32+N38+N47+N53</f>
        <v>461131</v>
      </c>
      <c r="O7" s="493">
        <f>O8+O20+O32+O38+O47+O53</f>
        <v>418803</v>
      </c>
      <c r="P7" s="494">
        <f>O7+N7</f>
        <v>879934</v>
      </c>
      <c r="Q7" s="496">
        <f>IF(ISERROR(L7/P7-1),"         /0",(L7/P7-1))</f>
        <v>0.06484236317723835</v>
      </c>
    </row>
    <row r="8" spans="1:17" s="503" customFormat="1" ht="18.75" customHeight="1">
      <c r="A8" s="498" t="s">
        <v>214</v>
      </c>
      <c r="B8" s="499">
        <f>SUM(B9:B19)</f>
        <v>69069</v>
      </c>
      <c r="C8" s="500">
        <f>SUM(C9:C19)</f>
        <v>70659</v>
      </c>
      <c r="D8" s="500">
        <f>C8+B8</f>
        <v>139728</v>
      </c>
      <c r="E8" s="501">
        <f t="shared" si="0"/>
        <v>0.35735147438684434</v>
      </c>
      <c r="F8" s="499">
        <f>SUM(F9:F19)</f>
        <v>60223</v>
      </c>
      <c r="G8" s="500">
        <f>SUM(G9:G19)</f>
        <v>62201</v>
      </c>
      <c r="H8" s="500">
        <f>G8+F8</f>
        <v>122424</v>
      </c>
      <c r="I8" s="502">
        <f>IF(ISERROR(D8/H8-1),"         /0",(D8/H8-1))</f>
        <v>0.1413448343462067</v>
      </c>
      <c r="J8" s="499">
        <f>SUM(J9:J19)</f>
        <v>176198</v>
      </c>
      <c r="K8" s="500">
        <f>SUM(K9:K19)</f>
        <v>175018</v>
      </c>
      <c r="L8" s="500">
        <f>K8+J8</f>
        <v>351216</v>
      </c>
      <c r="M8" s="501">
        <f t="shared" si="1"/>
        <v>0.3748339098241072</v>
      </c>
      <c r="N8" s="499">
        <f>SUM(N9:N19)</f>
        <v>155040</v>
      </c>
      <c r="O8" s="500">
        <f>SUM(O9:O19)</f>
        <v>154280</v>
      </c>
      <c r="P8" s="500">
        <f>O8+N8</f>
        <v>309320</v>
      </c>
      <c r="Q8" s="502">
        <f>IF(ISERROR(L8/P8-1),"         /0",(L8/P8-1))</f>
        <v>0.13544549334023026</v>
      </c>
    </row>
    <row r="9" spans="1:17" ht="18.75" customHeight="1">
      <c r="A9" s="504" t="s">
        <v>47</v>
      </c>
      <c r="B9" s="505">
        <v>25347</v>
      </c>
      <c r="C9" s="506">
        <v>26945</v>
      </c>
      <c r="D9" s="506">
        <f>C9+B9</f>
        <v>52292</v>
      </c>
      <c r="E9" s="507">
        <f t="shared" si="0"/>
        <v>0.13373571008414106</v>
      </c>
      <c r="F9" s="505">
        <v>26160</v>
      </c>
      <c r="G9" s="506">
        <v>28383</v>
      </c>
      <c r="H9" s="506">
        <f>G9+F9</f>
        <v>54543</v>
      </c>
      <c r="I9" s="508">
        <f>IF(ISERROR(D9/H9-1),"         /0",(D9/H9-1))</f>
        <v>-0.0412701904919055</v>
      </c>
      <c r="J9" s="505">
        <v>63917</v>
      </c>
      <c r="K9" s="506">
        <v>67541</v>
      </c>
      <c r="L9" s="506">
        <f>K9+J9</f>
        <v>131458</v>
      </c>
      <c r="M9" s="507">
        <f t="shared" si="1"/>
        <v>0.14029803914872183</v>
      </c>
      <c r="N9" s="506">
        <v>67054</v>
      </c>
      <c r="O9" s="506">
        <v>70031</v>
      </c>
      <c r="P9" s="506">
        <f>O9+N9</f>
        <v>137085</v>
      </c>
      <c r="Q9" s="508">
        <f>IF(ISERROR(L9/P9-1),"         /0",(L9/P9-1))</f>
        <v>-0.041047525258051554</v>
      </c>
    </row>
    <row r="10" spans="1:17" ht="18.75" customHeight="1">
      <c r="A10" s="504" t="s">
        <v>71</v>
      </c>
      <c r="B10" s="505">
        <v>12488</v>
      </c>
      <c r="C10" s="506">
        <v>13488</v>
      </c>
      <c r="D10" s="506">
        <f>C10+B10</f>
        <v>25976</v>
      </c>
      <c r="E10" s="507">
        <f t="shared" si="0"/>
        <v>0.06643308355285031</v>
      </c>
      <c r="F10" s="505">
        <v>12338</v>
      </c>
      <c r="G10" s="506">
        <v>12818</v>
      </c>
      <c r="H10" s="506">
        <f>G10+F10</f>
        <v>25156</v>
      </c>
      <c r="I10" s="508">
        <f>IF(ISERROR(D10/H10-1),"         /0",(D10/H10-1))</f>
        <v>0.03259659723326447</v>
      </c>
      <c r="J10" s="505">
        <v>33043</v>
      </c>
      <c r="K10" s="506">
        <v>34046</v>
      </c>
      <c r="L10" s="506">
        <f>K10+J10</f>
        <v>67089</v>
      </c>
      <c r="M10" s="507">
        <f t="shared" si="1"/>
        <v>0.07160047428417135</v>
      </c>
      <c r="N10" s="506">
        <v>31515</v>
      </c>
      <c r="O10" s="506">
        <v>33948</v>
      </c>
      <c r="P10" s="506">
        <f>O10+N10</f>
        <v>65463</v>
      </c>
      <c r="Q10" s="508">
        <f>IF(ISERROR(L10/P10-1),"         /0",(L10/P10-1))</f>
        <v>0.024838458365794347</v>
      </c>
    </row>
    <row r="11" spans="1:17" ht="18.75" customHeight="1">
      <c r="A11" s="504" t="s">
        <v>73</v>
      </c>
      <c r="B11" s="505">
        <v>8233</v>
      </c>
      <c r="C11" s="506">
        <v>8224</v>
      </c>
      <c r="D11" s="506">
        <f>C11+B11</f>
        <v>16457</v>
      </c>
      <c r="E11" s="507">
        <f t="shared" si="0"/>
        <v>0.04208843763586609</v>
      </c>
      <c r="F11" s="505">
        <v>3546</v>
      </c>
      <c r="G11" s="506">
        <v>4123</v>
      </c>
      <c r="H11" s="506">
        <f>G11+F11</f>
        <v>7669</v>
      </c>
      <c r="I11" s="508">
        <f>IF(ISERROR(D11/H11-1),"         /0",(D11/H11-1))</f>
        <v>1.1459121137045245</v>
      </c>
      <c r="J11" s="505">
        <v>20416</v>
      </c>
      <c r="K11" s="506">
        <v>19762</v>
      </c>
      <c r="L11" s="506">
        <f>K11+J11</f>
        <v>40178</v>
      </c>
      <c r="M11" s="507">
        <f t="shared" si="1"/>
        <v>0.04287981421379714</v>
      </c>
      <c r="N11" s="506">
        <v>10136</v>
      </c>
      <c r="O11" s="506">
        <v>10537</v>
      </c>
      <c r="P11" s="506">
        <f>O11+N11</f>
        <v>20673</v>
      </c>
      <c r="Q11" s="508">
        <f>IF(ISERROR(L11/P11-1),"         /0",(L11/P11-1))</f>
        <v>0.9435011851206889</v>
      </c>
    </row>
    <row r="12" spans="1:17" ht="18.75" customHeight="1">
      <c r="A12" s="504" t="s">
        <v>76</v>
      </c>
      <c r="B12" s="505">
        <v>5748</v>
      </c>
      <c r="C12" s="506">
        <v>6865</v>
      </c>
      <c r="D12" s="506">
        <f aca="true" t="shared" si="2" ref="D12:D19">C12+B12</f>
        <v>12613</v>
      </c>
      <c r="E12" s="507">
        <f t="shared" si="0"/>
        <v>0.03225748702079231</v>
      </c>
      <c r="F12" s="505">
        <v>6026</v>
      </c>
      <c r="G12" s="506">
        <v>6696</v>
      </c>
      <c r="H12" s="506">
        <f aca="true" t="shared" si="3" ref="H12:H19">G12+F12</f>
        <v>12722</v>
      </c>
      <c r="I12" s="508">
        <f aca="true" t="shared" si="4" ref="I12:I19">IF(ISERROR(D12/H12-1),"         /0",(D12/H12-1))</f>
        <v>-0.008567835246030553</v>
      </c>
      <c r="J12" s="505">
        <v>13520</v>
      </c>
      <c r="K12" s="506">
        <v>15964</v>
      </c>
      <c r="L12" s="506">
        <f aca="true" t="shared" si="5" ref="L12:L19">K12+J12</f>
        <v>29484</v>
      </c>
      <c r="M12" s="507">
        <f t="shared" si="1"/>
        <v>0.031466684311802356</v>
      </c>
      <c r="N12" s="506">
        <v>14088</v>
      </c>
      <c r="O12" s="506">
        <v>16222</v>
      </c>
      <c r="P12" s="506">
        <f aca="true" t="shared" si="6" ref="P12:P19">O12+N12</f>
        <v>30310</v>
      </c>
      <c r="Q12" s="508">
        <f aca="true" t="shared" si="7" ref="Q12:Q19">IF(ISERROR(L12/P12-1),"         /0",(L12/P12-1))</f>
        <v>-0.027251732101616577</v>
      </c>
    </row>
    <row r="13" spans="1:17" ht="18.75" customHeight="1">
      <c r="A13" s="504" t="s">
        <v>78</v>
      </c>
      <c r="B13" s="505">
        <v>4515</v>
      </c>
      <c r="C13" s="506">
        <v>4810</v>
      </c>
      <c r="D13" s="506">
        <f t="shared" si="2"/>
        <v>9325</v>
      </c>
      <c r="E13" s="507">
        <f t="shared" si="0"/>
        <v>0.023848494923403494</v>
      </c>
      <c r="F13" s="505">
        <v>4190</v>
      </c>
      <c r="G13" s="506">
        <v>4039</v>
      </c>
      <c r="H13" s="506">
        <f t="shared" si="3"/>
        <v>8229</v>
      </c>
      <c r="I13" s="508">
        <f t="shared" si="4"/>
        <v>0.13318750759509057</v>
      </c>
      <c r="J13" s="505">
        <v>13056</v>
      </c>
      <c r="K13" s="506">
        <v>12562</v>
      </c>
      <c r="L13" s="506">
        <f t="shared" si="5"/>
        <v>25618</v>
      </c>
      <c r="M13" s="507">
        <f t="shared" si="1"/>
        <v>0.02734071084994413</v>
      </c>
      <c r="N13" s="506">
        <v>12366</v>
      </c>
      <c r="O13" s="506">
        <v>10678</v>
      </c>
      <c r="P13" s="506">
        <f t="shared" si="6"/>
        <v>23044</v>
      </c>
      <c r="Q13" s="508">
        <f t="shared" si="7"/>
        <v>0.11169935775039064</v>
      </c>
    </row>
    <row r="14" spans="1:17" ht="18.75" customHeight="1">
      <c r="A14" s="504" t="s">
        <v>48</v>
      </c>
      <c r="B14" s="505">
        <v>3225</v>
      </c>
      <c r="C14" s="506">
        <v>3239</v>
      </c>
      <c r="D14" s="506">
        <f t="shared" si="2"/>
        <v>6464</v>
      </c>
      <c r="E14" s="507">
        <f t="shared" si="0"/>
        <v>0.016531546507761948</v>
      </c>
      <c r="F14" s="505"/>
      <c r="G14" s="506"/>
      <c r="H14" s="506">
        <f t="shared" si="3"/>
        <v>0</v>
      </c>
      <c r="I14" s="508" t="str">
        <f t="shared" si="4"/>
        <v>         /0</v>
      </c>
      <c r="J14" s="505">
        <v>7224</v>
      </c>
      <c r="K14" s="506">
        <v>7188</v>
      </c>
      <c r="L14" s="506">
        <f t="shared" si="5"/>
        <v>14412</v>
      </c>
      <c r="M14" s="507">
        <f t="shared" si="1"/>
        <v>0.015381150939550113</v>
      </c>
      <c r="N14" s="506"/>
      <c r="O14" s="506"/>
      <c r="P14" s="506">
        <f t="shared" si="6"/>
        <v>0</v>
      </c>
      <c r="Q14" s="508" t="str">
        <f t="shared" si="7"/>
        <v>         /0</v>
      </c>
    </row>
    <row r="15" spans="1:17" ht="18.75" customHeight="1">
      <c r="A15" s="504" t="s">
        <v>80</v>
      </c>
      <c r="B15" s="505">
        <v>2883</v>
      </c>
      <c r="C15" s="506">
        <v>2956</v>
      </c>
      <c r="D15" s="506">
        <f t="shared" si="2"/>
        <v>5839</v>
      </c>
      <c r="E15" s="507">
        <f t="shared" si="0"/>
        <v>0.014933121915040535</v>
      </c>
      <c r="F15" s="505">
        <v>1703</v>
      </c>
      <c r="G15" s="506">
        <v>2076</v>
      </c>
      <c r="H15" s="506">
        <f t="shared" si="3"/>
        <v>3779</v>
      </c>
      <c r="I15" s="508">
        <f t="shared" si="4"/>
        <v>0.545117756020111</v>
      </c>
      <c r="J15" s="505">
        <v>7327</v>
      </c>
      <c r="K15" s="506">
        <v>7328</v>
      </c>
      <c r="L15" s="506">
        <f t="shared" si="5"/>
        <v>14655</v>
      </c>
      <c r="M15" s="507">
        <f t="shared" si="1"/>
        <v>0.015640491744317715</v>
      </c>
      <c r="N15" s="506">
        <v>1703</v>
      </c>
      <c r="O15" s="506">
        <v>2076</v>
      </c>
      <c r="P15" s="506">
        <f t="shared" si="6"/>
        <v>3779</v>
      </c>
      <c r="Q15" s="508">
        <f t="shared" si="7"/>
        <v>2.8780100555702566</v>
      </c>
    </row>
    <row r="16" spans="1:17" ht="18.75" customHeight="1">
      <c r="A16" s="504" t="s">
        <v>83</v>
      </c>
      <c r="B16" s="505">
        <v>2228</v>
      </c>
      <c r="C16" s="506">
        <v>2012</v>
      </c>
      <c r="D16" s="506">
        <f>C16+B16</f>
        <v>4240</v>
      </c>
      <c r="E16" s="507">
        <f t="shared" si="0"/>
        <v>0.010843712437022071</v>
      </c>
      <c r="F16" s="505">
        <v>2121</v>
      </c>
      <c r="G16" s="506">
        <v>1679</v>
      </c>
      <c r="H16" s="506">
        <f>G16+F16</f>
        <v>3800</v>
      </c>
      <c r="I16" s="508">
        <f>IF(ISERROR(D16/H16-1),"         /0",(D16/H16-1))</f>
        <v>0.11578947368421044</v>
      </c>
      <c r="J16" s="505">
        <v>4842</v>
      </c>
      <c r="K16" s="506">
        <v>4370</v>
      </c>
      <c r="L16" s="506">
        <f>K16+J16</f>
        <v>9212</v>
      </c>
      <c r="M16" s="507">
        <f t="shared" si="1"/>
        <v>0.009831471166745464</v>
      </c>
      <c r="N16" s="506">
        <v>4662</v>
      </c>
      <c r="O16" s="506">
        <v>3859</v>
      </c>
      <c r="P16" s="506">
        <f>O16+N16</f>
        <v>8521</v>
      </c>
      <c r="Q16" s="508">
        <f>IF(ISERROR(L16/P16-1),"         /0",(L16/P16-1))</f>
        <v>0.08109376833704962</v>
      </c>
    </row>
    <row r="17" spans="1:17" ht="18.75" customHeight="1">
      <c r="A17" s="504" t="s">
        <v>70</v>
      </c>
      <c r="B17" s="505">
        <v>1231</v>
      </c>
      <c r="C17" s="506">
        <v>1085</v>
      </c>
      <c r="D17" s="506">
        <f t="shared" si="2"/>
        <v>2316</v>
      </c>
      <c r="E17" s="507">
        <f t="shared" si="0"/>
        <v>0.0059231221707884705</v>
      </c>
      <c r="F17" s="505">
        <v>1206</v>
      </c>
      <c r="G17" s="506">
        <v>1178</v>
      </c>
      <c r="H17" s="506">
        <f t="shared" si="3"/>
        <v>2384</v>
      </c>
      <c r="I17" s="508">
        <f t="shared" si="4"/>
        <v>-0.028523489932885893</v>
      </c>
      <c r="J17" s="505">
        <v>3096</v>
      </c>
      <c r="K17" s="506">
        <v>2559</v>
      </c>
      <c r="L17" s="506">
        <f t="shared" si="5"/>
        <v>5655</v>
      </c>
      <c r="M17" s="507">
        <f t="shared" si="1"/>
        <v>0.006035276752925055</v>
      </c>
      <c r="N17" s="506">
        <v>3985</v>
      </c>
      <c r="O17" s="506">
        <v>2632</v>
      </c>
      <c r="P17" s="506">
        <f t="shared" si="6"/>
        <v>6617</v>
      </c>
      <c r="Q17" s="508">
        <f t="shared" si="7"/>
        <v>-0.14538310412573674</v>
      </c>
    </row>
    <row r="18" spans="1:17" ht="18.75" customHeight="1">
      <c r="A18" s="504" t="s">
        <v>49</v>
      </c>
      <c r="B18" s="505">
        <v>2016</v>
      </c>
      <c r="C18" s="506"/>
      <c r="D18" s="506">
        <f t="shared" si="2"/>
        <v>2016</v>
      </c>
      <c r="E18" s="507">
        <f t="shared" si="0"/>
        <v>0.005155878366282192</v>
      </c>
      <c r="F18" s="505">
        <v>1761</v>
      </c>
      <c r="G18" s="506"/>
      <c r="H18" s="506">
        <f t="shared" si="3"/>
        <v>1761</v>
      </c>
      <c r="I18" s="508">
        <f t="shared" si="4"/>
        <v>0.14480408858603067</v>
      </c>
      <c r="J18" s="505">
        <v>5698</v>
      </c>
      <c r="K18" s="506"/>
      <c r="L18" s="506">
        <f t="shared" si="5"/>
        <v>5698</v>
      </c>
      <c r="M18" s="507">
        <f t="shared" si="1"/>
        <v>0.006081168335661709</v>
      </c>
      <c r="N18" s="506">
        <v>5326</v>
      </c>
      <c r="O18" s="506"/>
      <c r="P18" s="506">
        <f t="shared" si="6"/>
        <v>5326</v>
      </c>
      <c r="Q18" s="508">
        <f t="shared" si="7"/>
        <v>0.06984603830266622</v>
      </c>
    </row>
    <row r="19" spans="1:17" ht="18.75" customHeight="1" thickBot="1">
      <c r="A19" s="504" t="s">
        <v>103</v>
      </c>
      <c r="B19" s="505">
        <v>1155</v>
      </c>
      <c r="C19" s="506">
        <v>1035</v>
      </c>
      <c r="D19" s="506">
        <f t="shared" si="2"/>
        <v>2190</v>
      </c>
      <c r="E19" s="507">
        <f t="shared" si="0"/>
        <v>0.005600879772895834</v>
      </c>
      <c r="F19" s="505">
        <v>1172</v>
      </c>
      <c r="G19" s="506">
        <v>1209</v>
      </c>
      <c r="H19" s="506">
        <f t="shared" si="3"/>
        <v>2381</v>
      </c>
      <c r="I19" s="508">
        <f t="shared" si="4"/>
        <v>-0.08021839563208732</v>
      </c>
      <c r="J19" s="505">
        <v>4059</v>
      </c>
      <c r="K19" s="506">
        <v>3698</v>
      </c>
      <c r="L19" s="506">
        <f t="shared" si="5"/>
        <v>7757</v>
      </c>
      <c r="M19" s="507">
        <f t="shared" si="1"/>
        <v>0.008278628076470318</v>
      </c>
      <c r="N19" s="506">
        <v>4205</v>
      </c>
      <c r="O19" s="506">
        <v>4297</v>
      </c>
      <c r="P19" s="506">
        <f t="shared" si="6"/>
        <v>8502</v>
      </c>
      <c r="Q19" s="508">
        <f t="shared" si="7"/>
        <v>-0.08762644083744997</v>
      </c>
    </row>
    <row r="20" spans="1:17" s="503" customFormat="1" ht="18.75" customHeight="1">
      <c r="A20" s="498" t="s">
        <v>174</v>
      </c>
      <c r="B20" s="499">
        <f>SUM(B21:B31)</f>
        <v>59017</v>
      </c>
      <c r="C20" s="500">
        <f>SUM(C21:C31)</f>
        <v>56284</v>
      </c>
      <c r="D20" s="500">
        <f aca="true" t="shared" si="8" ref="D20:D39">C20+B20</f>
        <v>115301</v>
      </c>
      <c r="E20" s="501">
        <f t="shared" si="0"/>
        <v>0.29487992634459476</v>
      </c>
      <c r="F20" s="499">
        <f>SUM(F21:F31)</f>
        <v>55939</v>
      </c>
      <c r="G20" s="500">
        <f>SUM(G21:G31)</f>
        <v>52985</v>
      </c>
      <c r="H20" s="500">
        <f aca="true" t="shared" si="9" ref="H20:H39">G20+F20</f>
        <v>108924</v>
      </c>
      <c r="I20" s="502">
        <f aca="true" t="shared" si="10" ref="I20:I31">IF(ISERROR(D20/H20-1),"         /0",(D20/H20-1))</f>
        <v>0.05854540780727846</v>
      </c>
      <c r="J20" s="499">
        <f>SUM(J21:J31)</f>
        <v>129547</v>
      </c>
      <c r="K20" s="500">
        <f>SUM(K21:K31)</f>
        <v>124435</v>
      </c>
      <c r="L20" s="500">
        <f aca="true" t="shared" si="11" ref="L20:L39">K20+J20</f>
        <v>253982</v>
      </c>
      <c r="M20" s="501">
        <f t="shared" si="1"/>
        <v>0.2710613015493212</v>
      </c>
      <c r="N20" s="499">
        <f>SUM(N21:N31)</f>
        <v>119522</v>
      </c>
      <c r="O20" s="500">
        <f>SUM(O21:O31)</f>
        <v>114435</v>
      </c>
      <c r="P20" s="500">
        <f aca="true" t="shared" si="12" ref="P20:P39">O20+N20</f>
        <v>233957</v>
      </c>
      <c r="Q20" s="502">
        <f aca="true" t="shared" si="13" ref="Q20:Q31">IF(ISERROR(L20/P20-1),"         /0",(L20/P20-1))</f>
        <v>0.08559265164111363</v>
      </c>
    </row>
    <row r="21" spans="1:17" ht="18.75" customHeight="1">
      <c r="A21" s="509" t="s">
        <v>47</v>
      </c>
      <c r="B21" s="510">
        <v>25470</v>
      </c>
      <c r="C21" s="511">
        <v>26123</v>
      </c>
      <c r="D21" s="511">
        <f t="shared" si="8"/>
        <v>51593</v>
      </c>
      <c r="E21" s="512">
        <f t="shared" si="0"/>
        <v>0.13194803201964145</v>
      </c>
      <c r="F21" s="510">
        <v>27968</v>
      </c>
      <c r="G21" s="511">
        <v>28185</v>
      </c>
      <c r="H21" s="511">
        <f t="shared" si="9"/>
        <v>56153</v>
      </c>
      <c r="I21" s="513">
        <f t="shared" si="10"/>
        <v>-0.08120670311470446</v>
      </c>
      <c r="J21" s="510">
        <v>57859</v>
      </c>
      <c r="K21" s="511">
        <v>56525</v>
      </c>
      <c r="L21" s="511">
        <f t="shared" si="11"/>
        <v>114384</v>
      </c>
      <c r="M21" s="512">
        <f t="shared" si="1"/>
        <v>0.12207587906393978</v>
      </c>
      <c r="N21" s="511">
        <v>58974</v>
      </c>
      <c r="O21" s="511">
        <v>58588</v>
      </c>
      <c r="P21" s="511">
        <f t="shared" si="12"/>
        <v>117562</v>
      </c>
      <c r="Q21" s="513">
        <f t="shared" si="13"/>
        <v>-0.027032544529694946</v>
      </c>
    </row>
    <row r="22" spans="1:17" ht="18.75" customHeight="1">
      <c r="A22" s="509" t="s">
        <v>72</v>
      </c>
      <c r="B22" s="510">
        <v>9340</v>
      </c>
      <c r="C22" s="511">
        <v>7878</v>
      </c>
      <c r="D22" s="511">
        <f t="shared" si="8"/>
        <v>17218</v>
      </c>
      <c r="E22" s="512">
        <f t="shared" si="0"/>
        <v>0.04403467941996368</v>
      </c>
      <c r="F22" s="510">
        <v>4862</v>
      </c>
      <c r="G22" s="511">
        <v>4120</v>
      </c>
      <c r="H22" s="511">
        <f t="shared" si="9"/>
        <v>8982</v>
      </c>
      <c r="I22" s="513">
        <f t="shared" si="10"/>
        <v>0.9169450011133378</v>
      </c>
      <c r="J22" s="510">
        <v>19693</v>
      </c>
      <c r="K22" s="511">
        <v>18996</v>
      </c>
      <c r="L22" s="511">
        <f t="shared" si="11"/>
        <v>38689</v>
      </c>
      <c r="M22" s="512">
        <f t="shared" si="1"/>
        <v>0.041290684755776734</v>
      </c>
      <c r="N22" s="511">
        <v>10218</v>
      </c>
      <c r="O22" s="511">
        <v>10345</v>
      </c>
      <c r="P22" s="511">
        <f t="shared" si="12"/>
        <v>20563</v>
      </c>
      <c r="Q22" s="513">
        <f t="shared" si="13"/>
        <v>0.8814861644701648</v>
      </c>
    </row>
    <row r="23" spans="1:17" ht="18.75" customHeight="1">
      <c r="A23" s="509" t="s">
        <v>75</v>
      </c>
      <c r="B23" s="510">
        <v>7152</v>
      </c>
      <c r="C23" s="511">
        <v>6200</v>
      </c>
      <c r="D23" s="511">
        <f t="shared" si="8"/>
        <v>13352</v>
      </c>
      <c r="E23" s="512">
        <f t="shared" si="0"/>
        <v>0.03414746425922611</v>
      </c>
      <c r="F23" s="510">
        <v>6031</v>
      </c>
      <c r="G23" s="511">
        <v>5101</v>
      </c>
      <c r="H23" s="511">
        <f t="shared" si="9"/>
        <v>11132</v>
      </c>
      <c r="I23" s="513">
        <f t="shared" si="10"/>
        <v>0.1994250808480058</v>
      </c>
      <c r="J23" s="510">
        <v>14819</v>
      </c>
      <c r="K23" s="511">
        <v>14889</v>
      </c>
      <c r="L23" s="511">
        <f t="shared" si="11"/>
        <v>29708</v>
      </c>
      <c r="M23" s="512">
        <f t="shared" si="1"/>
        <v>0.031705747440477015</v>
      </c>
      <c r="N23" s="511">
        <v>11875</v>
      </c>
      <c r="O23" s="511">
        <v>11833</v>
      </c>
      <c r="P23" s="511">
        <f t="shared" si="12"/>
        <v>23708</v>
      </c>
      <c r="Q23" s="513">
        <f t="shared" si="13"/>
        <v>0.25307912940779476</v>
      </c>
    </row>
    <row r="24" spans="1:17" ht="18.75" customHeight="1">
      <c r="A24" s="509" t="s">
        <v>49</v>
      </c>
      <c r="B24" s="510">
        <v>3936</v>
      </c>
      <c r="C24" s="511">
        <v>3185</v>
      </c>
      <c r="D24" s="511">
        <f t="shared" si="8"/>
        <v>7121</v>
      </c>
      <c r="E24" s="512">
        <f t="shared" si="0"/>
        <v>0.0182118104396307</v>
      </c>
      <c r="F24" s="510">
        <v>5837</v>
      </c>
      <c r="G24" s="511">
        <v>4152</v>
      </c>
      <c r="H24" s="511">
        <f t="shared" si="9"/>
        <v>9989</v>
      </c>
      <c r="I24" s="513">
        <f t="shared" si="10"/>
        <v>-0.2871158274101512</v>
      </c>
      <c r="J24" s="510">
        <v>9271</v>
      </c>
      <c r="K24" s="511">
        <v>7006</v>
      </c>
      <c r="L24" s="511">
        <f t="shared" si="11"/>
        <v>16277</v>
      </c>
      <c r="M24" s="512">
        <f t="shared" si="1"/>
        <v>0.017371564934988704</v>
      </c>
      <c r="N24" s="511">
        <v>12758</v>
      </c>
      <c r="O24" s="511">
        <v>8527</v>
      </c>
      <c r="P24" s="511">
        <f t="shared" si="12"/>
        <v>21285</v>
      </c>
      <c r="Q24" s="513">
        <f t="shared" si="13"/>
        <v>-0.2352830631900399</v>
      </c>
    </row>
    <row r="25" spans="1:17" ht="18.75" customHeight="1">
      <c r="A25" s="509" t="s">
        <v>81</v>
      </c>
      <c r="B25" s="510">
        <v>2781</v>
      </c>
      <c r="C25" s="511">
        <v>2423</v>
      </c>
      <c r="D25" s="511">
        <f t="shared" si="8"/>
        <v>5204</v>
      </c>
      <c r="E25" s="512">
        <f t="shared" si="0"/>
        <v>0.013309122528835579</v>
      </c>
      <c r="F25" s="510">
        <v>1461</v>
      </c>
      <c r="G25" s="511">
        <v>1353</v>
      </c>
      <c r="H25" s="511">
        <f t="shared" si="9"/>
        <v>2814</v>
      </c>
      <c r="I25" s="513">
        <f t="shared" si="10"/>
        <v>0.8493248045486852</v>
      </c>
      <c r="J25" s="510">
        <v>5899</v>
      </c>
      <c r="K25" s="511">
        <v>5758</v>
      </c>
      <c r="L25" s="511">
        <f t="shared" si="11"/>
        <v>11657</v>
      </c>
      <c r="M25" s="512">
        <f t="shared" si="1"/>
        <v>0.012440887906073804</v>
      </c>
      <c r="N25" s="511">
        <v>3319</v>
      </c>
      <c r="O25" s="511">
        <v>3257</v>
      </c>
      <c r="P25" s="511">
        <f t="shared" si="12"/>
        <v>6576</v>
      </c>
      <c r="Q25" s="513">
        <f t="shared" si="13"/>
        <v>0.7726581508515815</v>
      </c>
    </row>
    <row r="26" spans="1:17" ht="18.75" customHeight="1">
      <c r="A26" s="509" t="s">
        <v>50</v>
      </c>
      <c r="B26" s="510">
        <v>2433</v>
      </c>
      <c r="C26" s="511">
        <v>2431</v>
      </c>
      <c r="D26" s="511">
        <f t="shared" si="8"/>
        <v>4864</v>
      </c>
      <c r="E26" s="512">
        <f t="shared" si="0"/>
        <v>0.01243957955039513</v>
      </c>
      <c r="F26" s="510">
        <v>2592</v>
      </c>
      <c r="G26" s="511">
        <v>2704</v>
      </c>
      <c r="H26" s="511">
        <f t="shared" si="9"/>
        <v>5296</v>
      </c>
      <c r="I26" s="513">
        <f t="shared" si="10"/>
        <v>-0.08157099697885195</v>
      </c>
      <c r="J26" s="510">
        <v>5717</v>
      </c>
      <c r="K26" s="511">
        <v>4369</v>
      </c>
      <c r="L26" s="511">
        <f t="shared" si="11"/>
        <v>10086</v>
      </c>
      <c r="M26" s="512">
        <f t="shared" si="1"/>
        <v>0.010764244267020709</v>
      </c>
      <c r="N26" s="511">
        <v>7066</v>
      </c>
      <c r="O26" s="511">
        <v>5246</v>
      </c>
      <c r="P26" s="511">
        <f t="shared" si="12"/>
        <v>12312</v>
      </c>
      <c r="Q26" s="513">
        <f t="shared" si="13"/>
        <v>-0.18079922027290452</v>
      </c>
    </row>
    <row r="27" spans="1:17" ht="18.75" customHeight="1">
      <c r="A27" s="509" t="s">
        <v>70</v>
      </c>
      <c r="B27" s="510">
        <v>2248</v>
      </c>
      <c r="C27" s="511">
        <v>2448</v>
      </c>
      <c r="D27" s="511">
        <f t="shared" si="8"/>
        <v>4696</v>
      </c>
      <c r="E27" s="512">
        <f t="shared" si="0"/>
        <v>0.012009923019871615</v>
      </c>
      <c r="F27" s="510">
        <v>1793</v>
      </c>
      <c r="G27" s="511">
        <v>2215</v>
      </c>
      <c r="H27" s="511">
        <f t="shared" si="9"/>
        <v>4008</v>
      </c>
      <c r="I27" s="513">
        <f t="shared" si="10"/>
        <v>0.1716566866267466</v>
      </c>
      <c r="J27" s="510">
        <v>3714</v>
      </c>
      <c r="K27" s="511">
        <v>3904</v>
      </c>
      <c r="L27" s="511">
        <f t="shared" si="11"/>
        <v>7618</v>
      </c>
      <c r="M27" s="512">
        <f t="shared" si="1"/>
        <v>0.00813028086715881</v>
      </c>
      <c r="N27" s="511">
        <v>3333</v>
      </c>
      <c r="O27" s="511">
        <v>4010</v>
      </c>
      <c r="P27" s="511">
        <f t="shared" si="12"/>
        <v>7343</v>
      </c>
      <c r="Q27" s="513">
        <f t="shared" si="13"/>
        <v>0.03745063325616238</v>
      </c>
    </row>
    <row r="28" spans="1:17" ht="18.75" customHeight="1">
      <c r="A28" s="509" t="s">
        <v>82</v>
      </c>
      <c r="B28" s="510">
        <v>1592</v>
      </c>
      <c r="C28" s="511">
        <v>1622</v>
      </c>
      <c r="D28" s="511">
        <f t="shared" si="8"/>
        <v>3214</v>
      </c>
      <c r="E28" s="512">
        <f t="shared" si="0"/>
        <v>0.008219738625610599</v>
      </c>
      <c r="F28" s="510">
        <v>1732</v>
      </c>
      <c r="G28" s="511">
        <v>1616</v>
      </c>
      <c r="H28" s="511">
        <f t="shared" si="9"/>
        <v>3348</v>
      </c>
      <c r="I28" s="513">
        <f t="shared" si="10"/>
        <v>-0.04002389486260449</v>
      </c>
      <c r="J28" s="510">
        <v>3782</v>
      </c>
      <c r="K28" s="511">
        <v>4015</v>
      </c>
      <c r="L28" s="511">
        <f t="shared" si="11"/>
        <v>7797</v>
      </c>
      <c r="M28" s="512">
        <f t="shared" si="1"/>
        <v>0.008321317920876509</v>
      </c>
      <c r="N28" s="511">
        <v>3682</v>
      </c>
      <c r="O28" s="511">
        <v>4016</v>
      </c>
      <c r="P28" s="511">
        <f t="shared" si="12"/>
        <v>7698</v>
      </c>
      <c r="Q28" s="513">
        <f t="shared" si="13"/>
        <v>0.012860483242400633</v>
      </c>
    </row>
    <row r="29" spans="1:17" ht="18.75" customHeight="1">
      <c r="A29" s="509" t="s">
        <v>84</v>
      </c>
      <c r="B29" s="510">
        <v>1534</v>
      </c>
      <c r="C29" s="511">
        <v>1504</v>
      </c>
      <c r="D29" s="511">
        <f t="shared" si="8"/>
        <v>3038</v>
      </c>
      <c r="E29" s="512">
        <f t="shared" si="0"/>
        <v>0.007769622260300248</v>
      </c>
      <c r="F29" s="510">
        <v>1454</v>
      </c>
      <c r="G29" s="511">
        <v>1465</v>
      </c>
      <c r="H29" s="511">
        <f t="shared" si="9"/>
        <v>2919</v>
      </c>
      <c r="I29" s="513">
        <f t="shared" si="10"/>
        <v>0.04076738609112707</v>
      </c>
      <c r="J29" s="510">
        <v>2916</v>
      </c>
      <c r="K29" s="511">
        <v>2848</v>
      </c>
      <c r="L29" s="511">
        <f t="shared" si="11"/>
        <v>5764</v>
      </c>
      <c r="M29" s="512">
        <f t="shared" si="1"/>
        <v>0.006151606578931921</v>
      </c>
      <c r="N29" s="511">
        <v>3454</v>
      </c>
      <c r="O29" s="511">
        <v>3676</v>
      </c>
      <c r="P29" s="511">
        <f t="shared" si="12"/>
        <v>7130</v>
      </c>
      <c r="Q29" s="513">
        <f t="shared" si="13"/>
        <v>-0.19158485273492287</v>
      </c>
    </row>
    <row r="30" spans="1:17" ht="18.75" customHeight="1">
      <c r="A30" s="509" t="s">
        <v>86</v>
      </c>
      <c r="B30" s="510">
        <v>1074</v>
      </c>
      <c r="C30" s="511">
        <v>1032</v>
      </c>
      <c r="D30" s="511">
        <f t="shared" si="8"/>
        <v>2106</v>
      </c>
      <c r="E30" s="512">
        <f t="shared" si="0"/>
        <v>0.005386051507634076</v>
      </c>
      <c r="F30" s="510">
        <v>691</v>
      </c>
      <c r="G30" s="511">
        <v>588</v>
      </c>
      <c r="H30" s="511">
        <f t="shared" si="9"/>
        <v>1279</v>
      </c>
      <c r="I30" s="513">
        <f t="shared" si="10"/>
        <v>0.6465989053948398</v>
      </c>
      <c r="J30" s="510">
        <v>2118</v>
      </c>
      <c r="K30" s="511">
        <v>2585</v>
      </c>
      <c r="L30" s="511">
        <f t="shared" si="11"/>
        <v>4703</v>
      </c>
      <c r="M30" s="512">
        <f t="shared" si="1"/>
        <v>0.005019258456057742</v>
      </c>
      <c r="N30" s="511">
        <v>1248</v>
      </c>
      <c r="O30" s="511">
        <v>1594</v>
      </c>
      <c r="P30" s="511">
        <f t="shared" si="12"/>
        <v>2842</v>
      </c>
      <c r="Q30" s="513">
        <f t="shared" si="13"/>
        <v>0.6548205489092189</v>
      </c>
    </row>
    <row r="31" spans="1:17" ht="18.75" customHeight="1" thickBot="1">
      <c r="A31" s="509" t="s">
        <v>103</v>
      </c>
      <c r="B31" s="510">
        <v>1457</v>
      </c>
      <c r="C31" s="511">
        <v>1438</v>
      </c>
      <c r="D31" s="511">
        <f t="shared" si="8"/>
        <v>2895</v>
      </c>
      <c r="E31" s="512">
        <f t="shared" si="0"/>
        <v>0.007403902713485589</v>
      </c>
      <c r="F31" s="510">
        <v>1518</v>
      </c>
      <c r="G31" s="511">
        <v>1486</v>
      </c>
      <c r="H31" s="511">
        <f t="shared" si="9"/>
        <v>3004</v>
      </c>
      <c r="I31" s="513">
        <f t="shared" si="10"/>
        <v>-0.03628495339547266</v>
      </c>
      <c r="J31" s="510">
        <v>3759</v>
      </c>
      <c r="K31" s="511">
        <v>3540</v>
      </c>
      <c r="L31" s="511">
        <f t="shared" si="11"/>
        <v>7299</v>
      </c>
      <c r="M31" s="512">
        <f t="shared" si="1"/>
        <v>0.007789829358019447</v>
      </c>
      <c r="N31" s="511">
        <v>3595</v>
      </c>
      <c r="O31" s="511">
        <v>3343</v>
      </c>
      <c r="P31" s="511">
        <f t="shared" si="12"/>
        <v>6938</v>
      </c>
      <c r="Q31" s="513">
        <f t="shared" si="13"/>
        <v>0.052032285961372216</v>
      </c>
    </row>
    <row r="32" spans="1:17" s="503" customFormat="1" ht="18.75" customHeight="1">
      <c r="A32" s="498" t="s">
        <v>186</v>
      </c>
      <c r="B32" s="499">
        <f>SUM(B33:B37)</f>
        <v>31076</v>
      </c>
      <c r="C32" s="500">
        <f>SUM(C33:C37)</f>
        <v>22021</v>
      </c>
      <c r="D32" s="500">
        <f t="shared" si="8"/>
        <v>53097</v>
      </c>
      <c r="E32" s="501">
        <f t="shared" si="0"/>
        <v>0.13579448095956625</v>
      </c>
      <c r="F32" s="499">
        <f>SUM(F33:F37)</f>
        <v>30948</v>
      </c>
      <c r="G32" s="500">
        <f>SUM(G33:G37)</f>
        <v>25537</v>
      </c>
      <c r="H32" s="500">
        <f t="shared" si="9"/>
        <v>56485</v>
      </c>
      <c r="I32" s="502">
        <f aca="true" t="shared" si="14" ref="I32:I53">IF(ISERROR(D32/H32-1),"         /0",(D32/H32-1))</f>
        <v>-0.05998052580331059</v>
      </c>
      <c r="J32" s="499">
        <f>SUM(J33:J37)</f>
        <v>72400</v>
      </c>
      <c r="K32" s="500">
        <f>SUM(K33:K37)</f>
        <v>53681</v>
      </c>
      <c r="L32" s="500">
        <f t="shared" si="11"/>
        <v>126081</v>
      </c>
      <c r="M32" s="501">
        <f t="shared" si="1"/>
        <v>0.13455945681441978</v>
      </c>
      <c r="N32" s="499">
        <f>SUM(N33:N37)</f>
        <v>73946</v>
      </c>
      <c r="O32" s="500">
        <f>SUM(O33:O37)</f>
        <v>57079</v>
      </c>
      <c r="P32" s="500">
        <f t="shared" si="12"/>
        <v>131025</v>
      </c>
      <c r="Q32" s="502">
        <f aca="true" t="shared" si="15" ref="Q32:Q39">IF(ISERROR(L32/P32-1),"         /0",(L32/P32-1))</f>
        <v>-0.03773325701202057</v>
      </c>
    </row>
    <row r="33" spans="1:17" ht="18.75" customHeight="1">
      <c r="A33" s="509" t="s">
        <v>47</v>
      </c>
      <c r="B33" s="510">
        <v>12002</v>
      </c>
      <c r="C33" s="511">
        <v>9576</v>
      </c>
      <c r="D33" s="511">
        <f t="shared" si="8"/>
        <v>21578</v>
      </c>
      <c r="E33" s="512">
        <f t="shared" si="0"/>
        <v>0.05518528937878826</v>
      </c>
      <c r="F33" s="510">
        <v>10816</v>
      </c>
      <c r="G33" s="511">
        <v>11245</v>
      </c>
      <c r="H33" s="511">
        <f t="shared" si="9"/>
        <v>22061</v>
      </c>
      <c r="I33" s="513">
        <f t="shared" si="14"/>
        <v>-0.02189383980780568</v>
      </c>
      <c r="J33" s="510">
        <v>26788</v>
      </c>
      <c r="K33" s="511">
        <v>23866</v>
      </c>
      <c r="L33" s="511">
        <f t="shared" si="11"/>
        <v>50654</v>
      </c>
      <c r="M33" s="512">
        <f t="shared" si="1"/>
        <v>0.0540602844637782</v>
      </c>
      <c r="N33" s="510">
        <v>22738</v>
      </c>
      <c r="O33" s="511">
        <v>24718</v>
      </c>
      <c r="P33" s="506">
        <f t="shared" si="12"/>
        <v>47456</v>
      </c>
      <c r="Q33" s="513">
        <f t="shared" si="15"/>
        <v>0.06738873904248144</v>
      </c>
    </row>
    <row r="34" spans="1:17" ht="18.75" customHeight="1">
      <c r="A34" s="509" t="s">
        <v>74</v>
      </c>
      <c r="B34" s="510">
        <v>8865</v>
      </c>
      <c r="C34" s="511">
        <v>7231</v>
      </c>
      <c r="D34" s="511">
        <f>C34+B34</f>
        <v>16096</v>
      </c>
      <c r="E34" s="512">
        <f t="shared" si="0"/>
        <v>0.0411651875911102</v>
      </c>
      <c r="F34" s="510">
        <v>8819</v>
      </c>
      <c r="G34" s="511">
        <v>7350</v>
      </c>
      <c r="H34" s="511">
        <f>G34+F34</f>
        <v>16169</v>
      </c>
      <c r="I34" s="513">
        <f t="shared" si="14"/>
        <v>-0.00451481229513262</v>
      </c>
      <c r="J34" s="510">
        <v>20730</v>
      </c>
      <c r="K34" s="511">
        <v>17398</v>
      </c>
      <c r="L34" s="511">
        <f>K34+J34</f>
        <v>38128</v>
      </c>
      <c r="M34" s="512">
        <f t="shared" si="1"/>
        <v>0.04069195968797993</v>
      </c>
      <c r="N34" s="510">
        <v>21830</v>
      </c>
      <c r="O34" s="511">
        <v>16757</v>
      </c>
      <c r="P34" s="506">
        <f>O34+N34</f>
        <v>38587</v>
      </c>
      <c r="Q34" s="513">
        <f>IF(ISERROR(L34/P34-1),"         /0",(L34/P34-1))</f>
        <v>-0.011895197864565832</v>
      </c>
    </row>
    <row r="35" spans="1:17" ht="18.75" customHeight="1">
      <c r="A35" s="509" t="s">
        <v>77</v>
      </c>
      <c r="B35" s="510">
        <v>6513</v>
      </c>
      <c r="C35" s="511">
        <v>5214</v>
      </c>
      <c r="D35" s="511">
        <f>C35+B35</f>
        <v>11727</v>
      </c>
      <c r="E35" s="512">
        <f t="shared" si="0"/>
        <v>0.02999156031815043</v>
      </c>
      <c r="F35" s="510">
        <v>6744</v>
      </c>
      <c r="G35" s="511">
        <v>5205</v>
      </c>
      <c r="H35" s="511">
        <f>G35+F35</f>
        <v>11949</v>
      </c>
      <c r="I35" s="513">
        <f>IF(ISERROR(D35/H35-1),"         /0",(D35/H35-1))</f>
        <v>-0.018578960582475545</v>
      </c>
      <c r="J35" s="510">
        <v>14556</v>
      </c>
      <c r="K35" s="511">
        <v>12417</v>
      </c>
      <c r="L35" s="511">
        <f>K35+J35</f>
        <v>26973</v>
      </c>
      <c r="M35" s="512">
        <f t="shared" si="1"/>
        <v>0.028786829329203803</v>
      </c>
      <c r="N35" s="510">
        <v>14900</v>
      </c>
      <c r="O35" s="511">
        <v>11853</v>
      </c>
      <c r="P35" s="506">
        <f>O35+N35</f>
        <v>26753</v>
      </c>
      <c r="Q35" s="513">
        <f>IF(ISERROR(L35/P35-1),"         /0",(L35/P35-1))</f>
        <v>0.008223376817553252</v>
      </c>
    </row>
    <row r="36" spans="1:17" ht="18.75" customHeight="1">
      <c r="A36" s="509" t="s">
        <v>49</v>
      </c>
      <c r="B36" s="510">
        <v>1766</v>
      </c>
      <c r="C36" s="511"/>
      <c r="D36" s="511">
        <f t="shared" si="8"/>
        <v>1766</v>
      </c>
      <c r="E36" s="512">
        <f t="shared" si="0"/>
        <v>0.004516508529193627</v>
      </c>
      <c r="F36" s="510">
        <v>1840</v>
      </c>
      <c r="G36" s="511"/>
      <c r="H36" s="511">
        <f t="shared" si="9"/>
        <v>1840</v>
      </c>
      <c r="I36" s="513">
        <f t="shared" si="14"/>
        <v>-0.04021739130434787</v>
      </c>
      <c r="J36" s="510">
        <v>4102</v>
      </c>
      <c r="K36" s="511"/>
      <c r="L36" s="511">
        <f t="shared" si="11"/>
        <v>4102</v>
      </c>
      <c r="M36" s="512">
        <f t="shared" si="1"/>
        <v>0.0043778435438547435</v>
      </c>
      <c r="N36" s="510">
        <v>4041</v>
      </c>
      <c r="O36" s="511"/>
      <c r="P36" s="506">
        <f t="shared" si="12"/>
        <v>4041</v>
      </c>
      <c r="Q36" s="513">
        <f t="shared" si="15"/>
        <v>0.015095273447166546</v>
      </c>
    </row>
    <row r="37" spans="1:17" ht="18.75" customHeight="1" thickBot="1">
      <c r="A37" s="509" t="s">
        <v>103</v>
      </c>
      <c r="B37" s="510">
        <v>1930</v>
      </c>
      <c r="C37" s="511">
        <v>0</v>
      </c>
      <c r="D37" s="511">
        <f>C37+B37</f>
        <v>1930</v>
      </c>
      <c r="E37" s="512">
        <f t="shared" si="0"/>
        <v>0.0049359351423237255</v>
      </c>
      <c r="F37" s="510">
        <v>2729</v>
      </c>
      <c r="G37" s="511">
        <v>1737</v>
      </c>
      <c r="H37" s="511">
        <f>G37+F37</f>
        <v>4466</v>
      </c>
      <c r="I37" s="513">
        <f t="shared" si="14"/>
        <v>-0.567845947156292</v>
      </c>
      <c r="J37" s="510">
        <v>6224</v>
      </c>
      <c r="K37" s="511">
        <v>0</v>
      </c>
      <c r="L37" s="511">
        <f>K37+J37</f>
        <v>6224</v>
      </c>
      <c r="M37" s="512">
        <f t="shared" si="1"/>
        <v>0.006642539789603102</v>
      </c>
      <c r="N37" s="510">
        <v>10437</v>
      </c>
      <c r="O37" s="511">
        <v>3751</v>
      </c>
      <c r="P37" s="506">
        <f>O37+N37</f>
        <v>14188</v>
      </c>
      <c r="Q37" s="513">
        <f t="shared" si="15"/>
        <v>-0.561319424866084</v>
      </c>
    </row>
    <row r="38" spans="1:17" s="503" customFormat="1" ht="18.75" customHeight="1">
      <c r="A38" s="498" t="s">
        <v>228</v>
      </c>
      <c r="B38" s="499">
        <f>SUM(B39:B46)</f>
        <v>39029</v>
      </c>
      <c r="C38" s="500">
        <f>SUM(C39:C46)</f>
        <v>35316</v>
      </c>
      <c r="D38" s="500">
        <f t="shared" si="8"/>
        <v>74345</v>
      </c>
      <c r="E38" s="501">
        <f t="shared" si="0"/>
        <v>0.19013580215339762</v>
      </c>
      <c r="F38" s="499">
        <f>SUM(F39:F46)</f>
        <v>40945</v>
      </c>
      <c r="G38" s="500">
        <f>SUM(G39:G46)</f>
        <v>34386</v>
      </c>
      <c r="H38" s="500">
        <f t="shared" si="9"/>
        <v>75331</v>
      </c>
      <c r="I38" s="502">
        <f t="shared" si="14"/>
        <v>-0.01308890098365878</v>
      </c>
      <c r="J38" s="499">
        <f>SUM(J39:J46)</f>
        <v>95409</v>
      </c>
      <c r="K38" s="500">
        <f>SUM(K39:K46)</f>
        <v>86062</v>
      </c>
      <c r="L38" s="500">
        <f t="shared" si="11"/>
        <v>181471</v>
      </c>
      <c r="M38" s="501">
        <f t="shared" si="1"/>
        <v>0.1936742188558908</v>
      </c>
      <c r="N38" s="499">
        <f>SUM(N39:N46)</f>
        <v>100094</v>
      </c>
      <c r="O38" s="500">
        <f>SUM(O39:O46)</f>
        <v>83097</v>
      </c>
      <c r="P38" s="500">
        <f t="shared" si="12"/>
        <v>183191</v>
      </c>
      <c r="Q38" s="502">
        <f t="shared" si="15"/>
        <v>-0.00938910754349287</v>
      </c>
    </row>
    <row r="39" spans="1:17" s="514" customFormat="1" ht="18.75" customHeight="1">
      <c r="A39" s="504" t="s">
        <v>50</v>
      </c>
      <c r="B39" s="505">
        <v>12811</v>
      </c>
      <c r="C39" s="506">
        <v>11310</v>
      </c>
      <c r="D39" s="506">
        <f t="shared" si="8"/>
        <v>24121</v>
      </c>
      <c r="E39" s="507">
        <f t="shared" si="0"/>
        <v>0.06168895936165315</v>
      </c>
      <c r="F39" s="505">
        <v>16110</v>
      </c>
      <c r="G39" s="506">
        <v>10890</v>
      </c>
      <c r="H39" s="506">
        <f t="shared" si="9"/>
        <v>27000</v>
      </c>
      <c r="I39" s="508">
        <f t="shared" si="14"/>
        <v>-0.10662962962962963</v>
      </c>
      <c r="J39" s="505">
        <v>30154</v>
      </c>
      <c r="K39" s="506">
        <v>27533</v>
      </c>
      <c r="L39" s="506">
        <f t="shared" si="11"/>
        <v>57687</v>
      </c>
      <c r="M39" s="507">
        <f t="shared" si="1"/>
        <v>0.06156622635649649</v>
      </c>
      <c r="N39" s="506">
        <v>39383</v>
      </c>
      <c r="O39" s="506">
        <v>28517</v>
      </c>
      <c r="P39" s="506">
        <f t="shared" si="12"/>
        <v>67900</v>
      </c>
      <c r="Q39" s="508">
        <f t="shared" si="15"/>
        <v>-0.15041237113402062</v>
      </c>
    </row>
    <row r="40" spans="1:17" s="514" customFormat="1" ht="18.75" customHeight="1">
      <c r="A40" s="504" t="s">
        <v>70</v>
      </c>
      <c r="B40" s="505">
        <v>10802</v>
      </c>
      <c r="C40" s="506">
        <v>9459</v>
      </c>
      <c r="D40" s="506">
        <f aca="true" t="shared" si="16" ref="D40:D46">C40+B40</f>
        <v>20261</v>
      </c>
      <c r="E40" s="507">
        <f t="shared" si="0"/>
        <v>0.051817089077005704</v>
      </c>
      <c r="F40" s="505">
        <v>10421</v>
      </c>
      <c r="G40" s="506">
        <v>8989</v>
      </c>
      <c r="H40" s="506">
        <f aca="true" t="shared" si="17" ref="H40:H46">G40+F40</f>
        <v>19410</v>
      </c>
      <c r="I40" s="508">
        <f t="shared" si="14"/>
        <v>0.043843379701185015</v>
      </c>
      <c r="J40" s="505">
        <v>25903</v>
      </c>
      <c r="K40" s="506">
        <v>21981</v>
      </c>
      <c r="L40" s="506">
        <f aca="true" t="shared" si="18" ref="L40:L46">K40+J40</f>
        <v>47884</v>
      </c>
      <c r="M40" s="507">
        <f t="shared" si="1"/>
        <v>0.05110401273864957</v>
      </c>
      <c r="N40" s="506">
        <v>23636</v>
      </c>
      <c r="O40" s="506">
        <v>20407</v>
      </c>
      <c r="P40" s="506">
        <f aca="true" t="shared" si="19" ref="P40:P46">O40+N40</f>
        <v>44043</v>
      </c>
      <c r="Q40" s="508">
        <f aca="true" t="shared" si="20" ref="Q40:Q46">IF(ISERROR(L40/P40-1),"         /0",(L40/P40-1))</f>
        <v>0.08721022636968412</v>
      </c>
    </row>
    <row r="41" spans="1:17" s="514" customFormat="1" ht="18.75" customHeight="1">
      <c r="A41" s="504" t="s">
        <v>47</v>
      </c>
      <c r="B41" s="505">
        <v>7064</v>
      </c>
      <c r="C41" s="506">
        <v>7484</v>
      </c>
      <c r="D41" s="506">
        <f>C41+B41</f>
        <v>14548</v>
      </c>
      <c r="E41" s="507">
        <f t="shared" si="0"/>
        <v>0.0372062095598578</v>
      </c>
      <c r="F41" s="505">
        <v>5861</v>
      </c>
      <c r="G41" s="506">
        <v>6580</v>
      </c>
      <c r="H41" s="506">
        <f>G41+F41</f>
        <v>12441</v>
      </c>
      <c r="I41" s="508">
        <f t="shared" si="14"/>
        <v>0.169359376255928</v>
      </c>
      <c r="J41" s="505">
        <v>18094</v>
      </c>
      <c r="K41" s="506">
        <v>19692</v>
      </c>
      <c r="L41" s="506">
        <f>K41+J41</f>
        <v>37786</v>
      </c>
      <c r="M41" s="507">
        <f t="shared" si="1"/>
        <v>0.040326961518307</v>
      </c>
      <c r="N41" s="506">
        <v>15547</v>
      </c>
      <c r="O41" s="506">
        <v>16085</v>
      </c>
      <c r="P41" s="506">
        <f>O41+N41</f>
        <v>31632</v>
      </c>
      <c r="Q41" s="508">
        <f>IF(ISERROR(L41/P41-1),"         /0",(L41/P41-1))</f>
        <v>0.19454982296408696</v>
      </c>
    </row>
    <row r="42" spans="1:17" s="514" customFormat="1" ht="18.75" customHeight="1">
      <c r="A42" s="504" t="s">
        <v>79</v>
      </c>
      <c r="B42" s="505">
        <v>4046</v>
      </c>
      <c r="C42" s="506">
        <v>3665</v>
      </c>
      <c r="D42" s="506">
        <f>C42+B42</f>
        <v>7711</v>
      </c>
      <c r="E42" s="507">
        <f t="shared" si="0"/>
        <v>0.019720723255159715</v>
      </c>
      <c r="F42" s="505">
        <v>3757</v>
      </c>
      <c r="G42" s="506">
        <v>3735</v>
      </c>
      <c r="H42" s="506">
        <f>G42+F42</f>
        <v>7492</v>
      </c>
      <c r="I42" s="508">
        <f t="shared" si="14"/>
        <v>0.029231179925253592</v>
      </c>
      <c r="J42" s="505">
        <v>10192</v>
      </c>
      <c r="K42" s="506">
        <v>8718</v>
      </c>
      <c r="L42" s="506">
        <f>K42+J42</f>
        <v>18910</v>
      </c>
      <c r="M42" s="507">
        <f t="shared" si="1"/>
        <v>0.020181623943026132</v>
      </c>
      <c r="N42" s="506">
        <v>9492</v>
      </c>
      <c r="O42" s="506">
        <v>8288</v>
      </c>
      <c r="P42" s="506">
        <f>O42+N42</f>
        <v>17780</v>
      </c>
      <c r="Q42" s="508">
        <f t="shared" si="20"/>
        <v>0.06355455568053991</v>
      </c>
    </row>
    <row r="43" spans="1:17" s="514" customFormat="1" ht="18.75" customHeight="1">
      <c r="A43" s="504" t="s">
        <v>48</v>
      </c>
      <c r="B43" s="505">
        <v>1331</v>
      </c>
      <c r="C43" s="506">
        <v>1450</v>
      </c>
      <c r="D43" s="506">
        <f>C43+B43</f>
        <v>2781</v>
      </c>
      <c r="E43" s="507">
        <f t="shared" si="0"/>
        <v>0.007112350067773203</v>
      </c>
      <c r="F43" s="505">
        <v>1288</v>
      </c>
      <c r="G43" s="506">
        <v>1292</v>
      </c>
      <c r="H43" s="506">
        <f>G43+F43</f>
        <v>2580</v>
      </c>
      <c r="I43" s="508">
        <f t="shared" si="14"/>
        <v>0.07790697674418601</v>
      </c>
      <c r="J43" s="505">
        <v>3130</v>
      </c>
      <c r="K43" s="506">
        <v>3436</v>
      </c>
      <c r="L43" s="506">
        <f>K43+J43</f>
        <v>6566</v>
      </c>
      <c r="M43" s="507">
        <f t="shared" si="1"/>
        <v>0.007007537959276023</v>
      </c>
      <c r="N43" s="506">
        <v>3377</v>
      </c>
      <c r="O43" s="506">
        <v>3111</v>
      </c>
      <c r="P43" s="506">
        <f>O43+N43</f>
        <v>6488</v>
      </c>
      <c r="Q43" s="508">
        <f t="shared" si="20"/>
        <v>0.012022194821208476</v>
      </c>
    </row>
    <row r="44" spans="1:17" s="514" customFormat="1" ht="18.75" customHeight="1">
      <c r="A44" s="504" t="s">
        <v>85</v>
      </c>
      <c r="B44" s="505">
        <v>1475</v>
      </c>
      <c r="C44" s="506">
        <v>1275</v>
      </c>
      <c r="D44" s="506">
        <f>C44+B44</f>
        <v>2750</v>
      </c>
      <c r="E44" s="507">
        <f t="shared" si="0"/>
        <v>0.00703306820797422</v>
      </c>
      <c r="F44" s="505">
        <v>2148</v>
      </c>
      <c r="G44" s="506">
        <v>2323</v>
      </c>
      <c r="H44" s="506">
        <f>G44+F44</f>
        <v>4471</v>
      </c>
      <c r="I44" s="508">
        <f t="shared" si="14"/>
        <v>-0.3849250726906732</v>
      </c>
      <c r="J44" s="505">
        <v>3659</v>
      </c>
      <c r="K44" s="506">
        <v>3197</v>
      </c>
      <c r="L44" s="506">
        <f>K44+J44</f>
        <v>6856</v>
      </c>
      <c r="M44" s="507">
        <f t="shared" si="1"/>
        <v>0.007317039331220898</v>
      </c>
      <c r="N44" s="506">
        <v>5161</v>
      </c>
      <c r="O44" s="506">
        <v>5175</v>
      </c>
      <c r="P44" s="506">
        <f>O44+N44</f>
        <v>10336</v>
      </c>
      <c r="Q44" s="508">
        <f t="shared" si="20"/>
        <v>-0.336687306501548</v>
      </c>
    </row>
    <row r="45" spans="1:17" s="514" customFormat="1" ht="18.75" customHeight="1">
      <c r="A45" s="504" t="s">
        <v>49</v>
      </c>
      <c r="B45" s="505">
        <v>1237</v>
      </c>
      <c r="C45" s="506">
        <v>672</v>
      </c>
      <c r="D45" s="506">
        <f t="shared" si="16"/>
        <v>1909</v>
      </c>
      <c r="E45" s="507">
        <f>D45/$D$7</f>
        <v>0.004882228076008286</v>
      </c>
      <c r="F45" s="505">
        <v>1161</v>
      </c>
      <c r="G45" s="506">
        <v>577</v>
      </c>
      <c r="H45" s="506">
        <f t="shared" si="17"/>
        <v>1738</v>
      </c>
      <c r="I45" s="508">
        <f t="shared" si="14"/>
        <v>0.09838895281933246</v>
      </c>
      <c r="J45" s="505">
        <v>3757</v>
      </c>
      <c r="K45" s="506">
        <v>1504</v>
      </c>
      <c r="L45" s="506">
        <f t="shared" si="18"/>
        <v>5261</v>
      </c>
      <c r="M45" s="507">
        <f>L45/$L$7</f>
        <v>0.005614781785524087</v>
      </c>
      <c r="N45" s="506">
        <v>3109</v>
      </c>
      <c r="O45" s="506">
        <v>1514</v>
      </c>
      <c r="P45" s="506">
        <f t="shared" si="19"/>
        <v>4623</v>
      </c>
      <c r="Q45" s="508">
        <f t="shared" si="20"/>
        <v>0.13800562405364492</v>
      </c>
    </row>
    <row r="46" spans="1:17" s="514" customFormat="1" ht="18.75" customHeight="1" thickBot="1">
      <c r="A46" s="504" t="s">
        <v>103</v>
      </c>
      <c r="B46" s="505">
        <v>263</v>
      </c>
      <c r="C46" s="506">
        <v>1</v>
      </c>
      <c r="D46" s="506">
        <f t="shared" si="16"/>
        <v>264</v>
      </c>
      <c r="E46" s="507">
        <f>D46/$D$7</f>
        <v>0.0006751745479655251</v>
      </c>
      <c r="F46" s="505">
        <v>199</v>
      </c>
      <c r="G46" s="506">
        <v>0</v>
      </c>
      <c r="H46" s="506">
        <f t="shared" si="17"/>
        <v>199</v>
      </c>
      <c r="I46" s="508">
        <f t="shared" si="14"/>
        <v>0.3266331658291457</v>
      </c>
      <c r="J46" s="505">
        <v>520</v>
      </c>
      <c r="K46" s="506">
        <v>1</v>
      </c>
      <c r="L46" s="506">
        <f t="shared" si="18"/>
        <v>521</v>
      </c>
      <c r="M46" s="507">
        <f>L46/$L$7</f>
        <v>0.0005560352233906196</v>
      </c>
      <c r="N46" s="506">
        <v>389</v>
      </c>
      <c r="O46" s="506">
        <v>0</v>
      </c>
      <c r="P46" s="506">
        <f t="shared" si="19"/>
        <v>389</v>
      </c>
      <c r="Q46" s="508">
        <f t="shared" si="20"/>
        <v>0.3393316195372751</v>
      </c>
    </row>
    <row r="47" spans="1:17" s="503" customFormat="1" ht="18.75" customHeight="1">
      <c r="A47" s="498" t="s">
        <v>202</v>
      </c>
      <c r="B47" s="499">
        <f>SUM(B48:B52)</f>
        <v>3530</v>
      </c>
      <c r="C47" s="500">
        <f>SUM(C48:C52)</f>
        <v>3656</v>
      </c>
      <c r="D47" s="500">
        <f aca="true" t="shared" si="21" ref="D47:D53">C47+B47</f>
        <v>7186</v>
      </c>
      <c r="E47" s="501">
        <f t="shared" si="0"/>
        <v>0.018378046597273726</v>
      </c>
      <c r="F47" s="499">
        <f>SUM(F48:F52)</f>
        <v>3709</v>
      </c>
      <c r="G47" s="500">
        <f>SUM(G48:G52)</f>
        <v>3350</v>
      </c>
      <c r="H47" s="500">
        <f aca="true" t="shared" si="22" ref="H47:H53">G47+F47</f>
        <v>7059</v>
      </c>
      <c r="I47" s="502">
        <f t="shared" si="14"/>
        <v>0.01799121688624461</v>
      </c>
      <c r="J47" s="499">
        <f>SUM(J48:J52)</f>
        <v>10333</v>
      </c>
      <c r="K47" s="500">
        <f>SUM(K48:K52)</f>
        <v>10002</v>
      </c>
      <c r="L47" s="500">
        <f aca="true" t="shared" si="23" ref="L47:L53">K47+J47</f>
        <v>20335</v>
      </c>
      <c r="M47" s="501">
        <f t="shared" si="1"/>
        <v>0.02170244964999664</v>
      </c>
      <c r="N47" s="499">
        <f>SUM(N48:N52)</f>
        <v>10671</v>
      </c>
      <c r="O47" s="500">
        <f>SUM(O48:O52)</f>
        <v>9459</v>
      </c>
      <c r="P47" s="500">
        <f aca="true" t="shared" si="24" ref="P47:P53">O47+N47</f>
        <v>20130</v>
      </c>
      <c r="Q47" s="502">
        <f aca="true" t="shared" si="25" ref="Q47:Q53">IF(ISERROR(L47/P47-1),"         /0",(L47/P47-1))</f>
        <v>0.01018380526577256</v>
      </c>
    </row>
    <row r="48" spans="1:17" ht="18.75" customHeight="1">
      <c r="A48" s="504" t="s">
        <v>47</v>
      </c>
      <c r="B48" s="505">
        <v>1553</v>
      </c>
      <c r="C48" s="506">
        <v>1800</v>
      </c>
      <c r="D48" s="506">
        <f t="shared" si="21"/>
        <v>3353</v>
      </c>
      <c r="E48" s="507">
        <f t="shared" si="0"/>
        <v>0.00857522825503184</v>
      </c>
      <c r="F48" s="505">
        <v>1316</v>
      </c>
      <c r="G48" s="506">
        <v>1096</v>
      </c>
      <c r="H48" s="506">
        <f t="shared" si="22"/>
        <v>2412</v>
      </c>
      <c r="I48" s="508">
        <f t="shared" si="14"/>
        <v>0.3901326699834162</v>
      </c>
      <c r="J48" s="505">
        <v>4038</v>
      </c>
      <c r="K48" s="506">
        <v>3578</v>
      </c>
      <c r="L48" s="506">
        <f t="shared" si="23"/>
        <v>7616</v>
      </c>
      <c r="M48" s="507">
        <f t="shared" si="1"/>
        <v>0.0081281463749385</v>
      </c>
      <c r="N48" s="506">
        <v>4018</v>
      </c>
      <c r="O48" s="506">
        <v>3109</v>
      </c>
      <c r="P48" s="506">
        <f t="shared" si="24"/>
        <v>7127</v>
      </c>
      <c r="Q48" s="508">
        <f t="shared" si="25"/>
        <v>0.06861231934895473</v>
      </c>
    </row>
    <row r="49" spans="1:17" ht="18.75" customHeight="1">
      <c r="A49" s="504" t="s">
        <v>70</v>
      </c>
      <c r="B49" s="505">
        <v>618</v>
      </c>
      <c r="C49" s="506">
        <v>569</v>
      </c>
      <c r="D49" s="506">
        <f t="shared" si="21"/>
        <v>1187</v>
      </c>
      <c r="E49" s="507">
        <f t="shared" si="0"/>
        <v>0.003035727986496509</v>
      </c>
      <c r="F49" s="505">
        <v>566</v>
      </c>
      <c r="G49" s="506">
        <v>447</v>
      </c>
      <c r="H49" s="506">
        <f t="shared" si="22"/>
        <v>1013</v>
      </c>
      <c r="I49" s="508">
        <f t="shared" si="14"/>
        <v>0.1717670286278381</v>
      </c>
      <c r="J49" s="505">
        <v>1678</v>
      </c>
      <c r="K49" s="506">
        <v>1946</v>
      </c>
      <c r="L49" s="506">
        <f t="shared" si="23"/>
        <v>3624</v>
      </c>
      <c r="M49" s="507">
        <f t="shared" si="1"/>
        <v>0.0038676999032007777</v>
      </c>
      <c r="N49" s="506">
        <v>1663</v>
      </c>
      <c r="O49" s="506">
        <v>1271</v>
      </c>
      <c r="P49" s="506">
        <f t="shared" si="24"/>
        <v>2934</v>
      </c>
      <c r="Q49" s="508">
        <f t="shared" si="25"/>
        <v>0.2351738241308794</v>
      </c>
    </row>
    <row r="50" spans="1:17" ht="18.75" customHeight="1">
      <c r="A50" s="504" t="s">
        <v>87</v>
      </c>
      <c r="B50" s="505">
        <v>410</v>
      </c>
      <c r="C50" s="506">
        <v>571</v>
      </c>
      <c r="D50" s="506">
        <f>C50+B50</f>
        <v>981</v>
      </c>
      <c r="E50" s="507">
        <f t="shared" si="0"/>
        <v>0.002508887240735531</v>
      </c>
      <c r="F50" s="505">
        <v>342</v>
      </c>
      <c r="G50" s="506">
        <v>338</v>
      </c>
      <c r="H50" s="506">
        <f>G50+F50</f>
        <v>680</v>
      </c>
      <c r="I50" s="508">
        <f t="shared" si="14"/>
        <v>0.4426470588235294</v>
      </c>
      <c r="J50" s="505">
        <v>1250</v>
      </c>
      <c r="K50" s="506">
        <v>1630</v>
      </c>
      <c r="L50" s="506">
        <f>K50+J50</f>
        <v>2880</v>
      </c>
      <c r="M50" s="507">
        <f t="shared" si="1"/>
        <v>0.0030736687972456513</v>
      </c>
      <c r="N50" s="506">
        <v>1195</v>
      </c>
      <c r="O50" s="506">
        <v>1626</v>
      </c>
      <c r="P50" s="506">
        <f>O50+N50</f>
        <v>2821</v>
      </c>
      <c r="Q50" s="508">
        <f t="shared" si="25"/>
        <v>0.02091456930166613</v>
      </c>
    </row>
    <row r="51" spans="1:17" ht="18.75" customHeight="1">
      <c r="A51" s="504" t="s">
        <v>48</v>
      </c>
      <c r="B51" s="505">
        <v>345</v>
      </c>
      <c r="C51" s="506">
        <v>269</v>
      </c>
      <c r="D51" s="506">
        <f t="shared" si="21"/>
        <v>614</v>
      </c>
      <c r="E51" s="507">
        <f t="shared" si="0"/>
        <v>0.0015702923198895168</v>
      </c>
      <c r="F51" s="505">
        <v>378</v>
      </c>
      <c r="G51" s="506">
        <v>351</v>
      </c>
      <c r="H51" s="506">
        <f t="shared" si="22"/>
        <v>729</v>
      </c>
      <c r="I51" s="508">
        <f t="shared" si="14"/>
        <v>-0.15775034293552814</v>
      </c>
      <c r="J51" s="505">
        <v>848</v>
      </c>
      <c r="K51" s="506">
        <v>534</v>
      </c>
      <c r="L51" s="506">
        <f t="shared" si="23"/>
        <v>1382</v>
      </c>
      <c r="M51" s="507">
        <f t="shared" si="1"/>
        <v>0.0014749341242338506</v>
      </c>
      <c r="N51" s="506">
        <v>1088</v>
      </c>
      <c r="O51" s="506">
        <v>772</v>
      </c>
      <c r="P51" s="506">
        <f t="shared" si="24"/>
        <v>1860</v>
      </c>
      <c r="Q51" s="508">
        <f t="shared" si="25"/>
        <v>-0.25698924731182793</v>
      </c>
    </row>
    <row r="52" spans="1:17" ht="18.75" customHeight="1" thickBot="1">
      <c r="A52" s="504" t="s">
        <v>103</v>
      </c>
      <c r="B52" s="505">
        <v>604</v>
      </c>
      <c r="C52" s="506">
        <v>447</v>
      </c>
      <c r="D52" s="506">
        <f t="shared" si="21"/>
        <v>1051</v>
      </c>
      <c r="E52" s="507">
        <f t="shared" si="0"/>
        <v>0.0026879107951203293</v>
      </c>
      <c r="F52" s="505">
        <v>1107</v>
      </c>
      <c r="G52" s="506">
        <v>1118</v>
      </c>
      <c r="H52" s="506">
        <f t="shared" si="22"/>
        <v>2225</v>
      </c>
      <c r="I52" s="508">
        <f t="shared" si="14"/>
        <v>-0.5276404494382023</v>
      </c>
      <c r="J52" s="505">
        <v>2519</v>
      </c>
      <c r="K52" s="506">
        <v>2314</v>
      </c>
      <c r="L52" s="506">
        <f t="shared" si="23"/>
        <v>4833</v>
      </c>
      <c r="M52" s="507">
        <f t="shared" si="1"/>
        <v>0.0051580004503778585</v>
      </c>
      <c r="N52" s="506">
        <v>2707</v>
      </c>
      <c r="O52" s="506">
        <v>2681</v>
      </c>
      <c r="P52" s="506">
        <f t="shared" si="24"/>
        <v>5388</v>
      </c>
      <c r="Q52" s="508">
        <f t="shared" si="25"/>
        <v>-0.10300668151447656</v>
      </c>
    </row>
    <row r="53" spans="1:17" ht="18.75" customHeight="1" thickBot="1">
      <c r="A53" s="515" t="s">
        <v>208</v>
      </c>
      <c r="B53" s="516">
        <v>994</v>
      </c>
      <c r="C53" s="517">
        <v>359</v>
      </c>
      <c r="D53" s="517">
        <f t="shared" si="21"/>
        <v>1353</v>
      </c>
      <c r="E53" s="518">
        <f t="shared" si="0"/>
        <v>0.0034602695583233166</v>
      </c>
      <c r="F53" s="516">
        <v>671</v>
      </c>
      <c r="G53" s="517">
        <v>171</v>
      </c>
      <c r="H53" s="517">
        <f t="shared" si="22"/>
        <v>842</v>
      </c>
      <c r="I53" s="519">
        <f t="shared" si="14"/>
        <v>0.6068883610451306</v>
      </c>
      <c r="J53" s="516">
        <v>3116</v>
      </c>
      <c r="K53" s="517">
        <v>790</v>
      </c>
      <c r="L53" s="517">
        <f t="shared" si="23"/>
        <v>3906</v>
      </c>
      <c r="M53" s="518">
        <f t="shared" si="1"/>
        <v>0.004168663306264414</v>
      </c>
      <c r="N53" s="516">
        <v>1858</v>
      </c>
      <c r="O53" s="517">
        <v>453</v>
      </c>
      <c r="P53" s="517">
        <f t="shared" si="24"/>
        <v>2311</v>
      </c>
      <c r="Q53" s="519">
        <f t="shared" si="25"/>
        <v>0.690177412375595</v>
      </c>
    </row>
    <row r="54" ht="14.25">
      <c r="A54" s="185" t="s">
        <v>238</v>
      </c>
    </row>
    <row r="55" ht="14.25">
      <c r="A55" s="185" t="s">
        <v>66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</mergeCells>
  <conditionalFormatting sqref="Q54:Q65536 I54:I65536 Q3:Q6 I3:I6">
    <cfRule type="cellIs" priority="1" dxfId="0" operator="lessThan" stopIfTrue="1">
      <formula>0</formula>
    </cfRule>
  </conditionalFormatting>
  <conditionalFormatting sqref="Q7:Q53 I7:I5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O4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00390625" style="520" customWidth="1"/>
    <col min="2" max="2" width="10.7109375" style="520" customWidth="1"/>
    <col min="3" max="3" width="10.8515625" style="520" bestFit="1" customWidth="1"/>
    <col min="4" max="4" width="10.140625" style="520" customWidth="1"/>
    <col min="5" max="5" width="9.57421875" style="520" customWidth="1"/>
    <col min="6" max="9" width="10.28125" style="520" customWidth="1"/>
    <col min="10" max="11" width="9.140625" style="520" customWidth="1"/>
    <col min="12" max="12" width="11.8515625" style="520" customWidth="1"/>
    <col min="13" max="14" width="9.140625" style="520" customWidth="1"/>
    <col min="15" max="15" width="11.7109375" style="520" customWidth="1"/>
    <col min="16" max="16384" width="9.140625" style="520" customWidth="1"/>
  </cols>
  <sheetData>
    <row r="1" spans="8:9" ht="18.75" thickBot="1">
      <c r="H1" s="930" t="s">
        <v>0</v>
      </c>
      <c r="I1" s="931"/>
    </row>
    <row r="2" ht="7.5" customHeight="1" thickBot="1"/>
    <row r="3" spans="1:9" ht="22.5" customHeight="1" thickBot="1">
      <c r="A3" s="937" t="s">
        <v>241</v>
      </c>
      <c r="B3" s="938"/>
      <c r="C3" s="938"/>
      <c r="D3" s="938"/>
      <c r="E3" s="938"/>
      <c r="F3" s="938"/>
      <c r="G3" s="938"/>
      <c r="H3" s="938"/>
      <c r="I3" s="939"/>
    </row>
    <row r="4" spans="1:9" s="521" customFormat="1" ht="14.25" customHeight="1" thickBot="1">
      <c r="A4" s="935" t="s">
        <v>161</v>
      </c>
      <c r="B4" s="932" t="s">
        <v>39</v>
      </c>
      <c r="C4" s="933"/>
      <c r="D4" s="933"/>
      <c r="E4" s="934"/>
      <c r="F4" s="933" t="s">
        <v>40</v>
      </c>
      <c r="G4" s="933"/>
      <c r="H4" s="933"/>
      <c r="I4" s="934"/>
    </row>
    <row r="5" spans="1:9" s="525" customFormat="1" ht="33.75" customHeight="1" thickBot="1">
      <c r="A5" s="936"/>
      <c r="B5" s="522" t="s">
        <v>41</v>
      </c>
      <c r="C5" s="523" t="s">
        <v>42</v>
      </c>
      <c r="D5" s="522" t="s">
        <v>43</v>
      </c>
      <c r="E5" s="524" t="s">
        <v>44</v>
      </c>
      <c r="F5" s="522" t="s">
        <v>242</v>
      </c>
      <c r="G5" s="523" t="s">
        <v>42</v>
      </c>
      <c r="H5" s="522" t="s">
        <v>46</v>
      </c>
      <c r="I5" s="524" t="s">
        <v>44</v>
      </c>
    </row>
    <row r="6" spans="1:9" s="532" customFormat="1" ht="15.75" customHeight="1">
      <c r="A6" s="526" t="s">
        <v>4</v>
      </c>
      <c r="B6" s="527">
        <f>B7+B16+B26+B33+B40+B45</f>
        <v>38475.242999999995</v>
      </c>
      <c r="C6" s="528">
        <f aca="true" t="shared" si="0" ref="C6:C39">(B6/$B$6)</f>
        <v>1</v>
      </c>
      <c r="D6" s="529">
        <f>D7+D16+D26+D33+D40+D45</f>
        <v>36251.48299999999</v>
      </c>
      <c r="E6" s="530">
        <f aca="true" t="shared" si="1" ref="E6:E23">(B6/D6-1)</f>
        <v>0.06134259390160679</v>
      </c>
      <c r="F6" s="531">
        <f>F7+F16+F26+F33+F40+F45</f>
        <v>81405.51</v>
      </c>
      <c r="G6" s="528">
        <f aca="true" t="shared" si="2" ref="G6:G39">(F6/$F$6)</f>
        <v>1</v>
      </c>
      <c r="H6" s="529">
        <f>H7+H16+H26+H33+H40+H45</f>
        <v>72602.25999999998</v>
      </c>
      <c r="I6" s="530">
        <f aca="true" t="shared" si="3" ref="I6:I23">(F6/H6-1)</f>
        <v>0.12125311250641535</v>
      </c>
    </row>
    <row r="7" spans="1:15" s="538" customFormat="1" ht="15.75" customHeight="1">
      <c r="A7" s="533" t="s">
        <v>162</v>
      </c>
      <c r="B7" s="534">
        <f>SUM(B8:B15)</f>
        <v>23744.914</v>
      </c>
      <c r="C7" s="535">
        <f t="shared" si="0"/>
        <v>0.6171478631077133</v>
      </c>
      <c r="D7" s="536">
        <f>SUM(D8:D15)</f>
        <v>20977.073999999997</v>
      </c>
      <c r="E7" s="537">
        <f t="shared" si="1"/>
        <v>0.13194595204269222</v>
      </c>
      <c r="F7" s="534">
        <f>SUM(F8:F15)</f>
        <v>51303.3</v>
      </c>
      <c r="G7" s="535">
        <f t="shared" si="2"/>
        <v>0.6302190109735816</v>
      </c>
      <c r="H7" s="536">
        <f>SUM(H8:H15)</f>
        <v>43990.18399999999</v>
      </c>
      <c r="I7" s="537">
        <f t="shared" si="3"/>
        <v>0.16624426940337456</v>
      </c>
      <c r="L7" s="539"/>
      <c r="M7" s="539"/>
      <c r="N7" s="539"/>
      <c r="O7" s="539"/>
    </row>
    <row r="8" spans="1:10" ht="15.75" customHeight="1">
      <c r="A8" s="540" t="s">
        <v>163</v>
      </c>
      <c r="B8" s="541">
        <v>17317.144</v>
      </c>
      <c r="C8" s="542">
        <f t="shared" si="0"/>
        <v>0.45008537048096103</v>
      </c>
      <c r="D8" s="543">
        <v>15098.259</v>
      </c>
      <c r="E8" s="544">
        <f t="shared" si="1"/>
        <v>0.14696297102864642</v>
      </c>
      <c r="F8" s="545">
        <v>37665.35</v>
      </c>
      <c r="G8" s="542">
        <f t="shared" si="2"/>
        <v>0.4626879679274781</v>
      </c>
      <c r="H8" s="543">
        <v>31595.757999999994</v>
      </c>
      <c r="I8" s="544">
        <f t="shared" si="3"/>
        <v>0.19210148400301086</v>
      </c>
      <c r="J8" s="546"/>
    </row>
    <row r="9" spans="1:10" ht="15.75" customHeight="1">
      <c r="A9" s="540" t="s">
        <v>165</v>
      </c>
      <c r="B9" s="541">
        <v>3577.5879999999997</v>
      </c>
      <c r="C9" s="542">
        <f t="shared" si="0"/>
        <v>0.09298415607147693</v>
      </c>
      <c r="D9" s="543">
        <v>3209.5950000000003</v>
      </c>
      <c r="E9" s="544">
        <f>(B9/D9-1)</f>
        <v>0.11465402955824633</v>
      </c>
      <c r="F9" s="545">
        <v>8098.37</v>
      </c>
      <c r="G9" s="542">
        <f t="shared" si="2"/>
        <v>0.09948184097120699</v>
      </c>
      <c r="H9" s="543">
        <v>7455.49</v>
      </c>
      <c r="I9" s="544">
        <f>(F9/H9-1)</f>
        <v>0.0862290741453613</v>
      </c>
      <c r="J9" s="546"/>
    </row>
    <row r="10" spans="1:10" ht="15.75" customHeight="1">
      <c r="A10" s="540" t="s">
        <v>167</v>
      </c>
      <c r="B10" s="541">
        <v>841.857</v>
      </c>
      <c r="C10" s="542">
        <f t="shared" si="0"/>
        <v>0.021880485589135853</v>
      </c>
      <c r="D10" s="543">
        <v>731.337</v>
      </c>
      <c r="E10" s="544">
        <f t="shared" si="1"/>
        <v>0.1511204820759786</v>
      </c>
      <c r="F10" s="545">
        <v>1538.338</v>
      </c>
      <c r="G10" s="542">
        <f t="shared" si="2"/>
        <v>0.018897222067646283</v>
      </c>
      <c r="H10" s="543">
        <v>1372.992</v>
      </c>
      <c r="I10" s="544">
        <f t="shared" si="3"/>
        <v>0.12042750431175131</v>
      </c>
      <c r="J10" s="546"/>
    </row>
    <row r="11" spans="1:10" ht="15.75" customHeight="1">
      <c r="A11" s="540" t="s">
        <v>169</v>
      </c>
      <c r="B11" s="541">
        <v>429.469</v>
      </c>
      <c r="C11" s="542">
        <f t="shared" si="0"/>
        <v>0.01116221670126944</v>
      </c>
      <c r="D11" s="543">
        <v>330.58</v>
      </c>
      <c r="E11" s="544">
        <f t="shared" si="1"/>
        <v>0.2991378788795451</v>
      </c>
      <c r="F11" s="545">
        <v>858.6590000000001</v>
      </c>
      <c r="G11" s="542">
        <f t="shared" si="2"/>
        <v>0.010547922370365349</v>
      </c>
      <c r="H11" s="543">
        <v>686.9669999999999</v>
      </c>
      <c r="I11" s="544">
        <f t="shared" si="3"/>
        <v>0.2499275802185552</v>
      </c>
      <c r="J11" s="546"/>
    </row>
    <row r="12" spans="1:10" ht="15.75" customHeight="1">
      <c r="A12" s="540" t="s">
        <v>166</v>
      </c>
      <c r="B12" s="541">
        <v>224.50400000000002</v>
      </c>
      <c r="C12" s="542">
        <f t="shared" si="0"/>
        <v>0.005835024875606375</v>
      </c>
      <c r="D12" s="543">
        <v>180.475</v>
      </c>
      <c r="E12" s="544">
        <f>(B12/D12-1)</f>
        <v>0.2439617675578336</v>
      </c>
      <c r="F12" s="545">
        <v>423.881</v>
      </c>
      <c r="G12" s="542">
        <f t="shared" si="2"/>
        <v>0.0052070308262917335</v>
      </c>
      <c r="H12" s="543">
        <v>322.54</v>
      </c>
      <c r="I12" s="544">
        <f>(F12/H12-1)</f>
        <v>0.3141966887827865</v>
      </c>
      <c r="J12" s="546"/>
    </row>
    <row r="13" spans="1:10" ht="15.75" customHeight="1">
      <c r="A13" s="540" t="s">
        <v>173</v>
      </c>
      <c r="B13" s="541">
        <v>142.635</v>
      </c>
      <c r="C13" s="542">
        <f t="shared" si="0"/>
        <v>0.003707189061807875</v>
      </c>
      <c r="D13" s="543">
        <v>137.156</v>
      </c>
      <c r="E13" s="544">
        <f t="shared" si="1"/>
        <v>0.03994721339204976</v>
      </c>
      <c r="F13" s="545">
        <v>259.95300000000003</v>
      </c>
      <c r="G13" s="542">
        <f t="shared" si="2"/>
        <v>0.003193309642062313</v>
      </c>
      <c r="H13" s="543">
        <v>249.82899999999998</v>
      </c>
      <c r="I13" s="544">
        <f t="shared" si="3"/>
        <v>0.04052371822326495</v>
      </c>
      <c r="J13" s="546"/>
    </row>
    <row r="14" spans="1:10" ht="15.75" customHeight="1">
      <c r="A14" s="540" t="s">
        <v>172</v>
      </c>
      <c r="B14" s="541">
        <v>48.571</v>
      </c>
      <c r="C14" s="542">
        <f t="shared" si="0"/>
        <v>0.0012623961855159694</v>
      </c>
      <c r="D14" s="543">
        <v>92.624</v>
      </c>
      <c r="E14" s="544">
        <f t="shared" si="1"/>
        <v>-0.47561107272413194</v>
      </c>
      <c r="F14" s="545">
        <v>71.99199999999999</v>
      </c>
      <c r="G14" s="542">
        <f t="shared" si="2"/>
        <v>0.0008843627415392397</v>
      </c>
      <c r="H14" s="543">
        <v>175.50300000000001</v>
      </c>
      <c r="I14" s="544">
        <f t="shared" si="3"/>
        <v>-0.5897961858201854</v>
      </c>
      <c r="J14" s="546"/>
    </row>
    <row r="15" spans="1:10" ht="15.75" customHeight="1" thickBot="1">
      <c r="A15" s="540" t="s">
        <v>147</v>
      </c>
      <c r="B15" s="541">
        <v>1163.146</v>
      </c>
      <c r="C15" s="542">
        <f t="shared" si="0"/>
        <v>0.030231024141939795</v>
      </c>
      <c r="D15" s="543">
        <v>1197.048</v>
      </c>
      <c r="E15" s="544">
        <f t="shared" si="1"/>
        <v>-0.02832133715607066</v>
      </c>
      <c r="F15" s="545">
        <v>2386.7569999999996</v>
      </c>
      <c r="G15" s="542">
        <f t="shared" si="2"/>
        <v>0.029319354426991486</v>
      </c>
      <c r="H15" s="543">
        <v>2131.105</v>
      </c>
      <c r="I15" s="544">
        <f t="shared" si="3"/>
        <v>0.11996217924503938</v>
      </c>
      <c r="J15" s="546"/>
    </row>
    <row r="16" spans="1:10" s="521" customFormat="1" ht="15.75" customHeight="1">
      <c r="A16" s="547" t="s">
        <v>174</v>
      </c>
      <c r="B16" s="548">
        <f>SUM(B17:B25)</f>
        <v>5240.732</v>
      </c>
      <c r="C16" s="549">
        <f t="shared" si="0"/>
        <v>0.1362104977478635</v>
      </c>
      <c r="D16" s="550">
        <f>SUM(D17:D25)</f>
        <v>6227.615000000001</v>
      </c>
      <c r="E16" s="551">
        <f t="shared" si="1"/>
        <v>-0.15846885204046823</v>
      </c>
      <c r="F16" s="548">
        <f>SUM(F17:F25)</f>
        <v>11546.904</v>
      </c>
      <c r="G16" s="552">
        <f t="shared" si="2"/>
        <v>0.1418442559969221</v>
      </c>
      <c r="H16" s="553">
        <f>SUM(H17:H25)</f>
        <v>12070.707</v>
      </c>
      <c r="I16" s="551">
        <f t="shared" si="3"/>
        <v>-0.04339455841318984</v>
      </c>
      <c r="J16" s="554"/>
    </row>
    <row r="17" spans="1:10" ht="15.75" customHeight="1">
      <c r="A17" s="555" t="s">
        <v>176</v>
      </c>
      <c r="B17" s="556">
        <v>1444.5860000000002</v>
      </c>
      <c r="C17" s="542">
        <f t="shared" si="0"/>
        <v>0.03754585773506357</v>
      </c>
      <c r="D17" s="557">
        <v>1043.4</v>
      </c>
      <c r="E17" s="544">
        <f t="shared" si="1"/>
        <v>0.3844987540732223</v>
      </c>
      <c r="F17" s="558">
        <v>3309.2619999999997</v>
      </c>
      <c r="G17" s="542">
        <f t="shared" si="2"/>
        <v>0.040651572602395096</v>
      </c>
      <c r="H17" s="557">
        <v>2118.3420000000006</v>
      </c>
      <c r="I17" s="559">
        <f t="shared" si="3"/>
        <v>0.5621943954281221</v>
      </c>
      <c r="J17" s="546"/>
    </row>
    <row r="18" spans="1:10" ht="15.75" customHeight="1">
      <c r="A18" s="555" t="s">
        <v>181</v>
      </c>
      <c r="B18" s="556">
        <v>702.3510000000001</v>
      </c>
      <c r="C18" s="542">
        <f t="shared" si="0"/>
        <v>0.01825462154975864</v>
      </c>
      <c r="D18" s="557">
        <v>484.514</v>
      </c>
      <c r="E18" s="544">
        <f>(B18/D18-1)</f>
        <v>0.4495989795960491</v>
      </c>
      <c r="F18" s="558">
        <v>1529.92</v>
      </c>
      <c r="G18" s="542">
        <f t="shared" si="2"/>
        <v>0.01879381383397758</v>
      </c>
      <c r="H18" s="557">
        <v>1079.683</v>
      </c>
      <c r="I18" s="559">
        <f>(F18/H18-1)</f>
        <v>0.4170085108314201</v>
      </c>
      <c r="J18" s="546"/>
    </row>
    <row r="19" spans="1:10" ht="15.75" customHeight="1">
      <c r="A19" s="555" t="s">
        <v>178</v>
      </c>
      <c r="B19" s="556">
        <v>524.6310000000001</v>
      </c>
      <c r="C19" s="542">
        <f t="shared" si="0"/>
        <v>0.013635547409018317</v>
      </c>
      <c r="D19" s="557">
        <v>320.9509999999999</v>
      </c>
      <c r="E19" s="544">
        <f>(B19/D19-1)</f>
        <v>0.6346140064994352</v>
      </c>
      <c r="F19" s="558">
        <v>940.138</v>
      </c>
      <c r="G19" s="542">
        <f t="shared" si="2"/>
        <v>0.011548825134809673</v>
      </c>
      <c r="H19" s="557">
        <v>509.1429999999999</v>
      </c>
      <c r="I19" s="559">
        <f>(F19/H19-1)</f>
        <v>0.8465107052439103</v>
      </c>
      <c r="J19" s="546"/>
    </row>
    <row r="20" spans="1:10" ht="15.75" customHeight="1">
      <c r="A20" s="555" t="s">
        <v>175</v>
      </c>
      <c r="B20" s="556">
        <v>515.43</v>
      </c>
      <c r="C20" s="542">
        <f t="shared" si="0"/>
        <v>0.013396406619186266</v>
      </c>
      <c r="D20" s="557">
        <v>853.681</v>
      </c>
      <c r="E20" s="544">
        <f>(B20/D20-1)</f>
        <v>-0.39622645929802824</v>
      </c>
      <c r="F20" s="558">
        <v>1516.6530000000002</v>
      </c>
      <c r="G20" s="542">
        <f t="shared" si="2"/>
        <v>0.018630839607785766</v>
      </c>
      <c r="H20" s="557">
        <v>1662.647</v>
      </c>
      <c r="I20" s="559">
        <f>(F20/H20-1)</f>
        <v>-0.0878081757582937</v>
      </c>
      <c r="J20" s="546"/>
    </row>
    <row r="21" spans="1:10" ht="15.75" customHeight="1">
      <c r="A21" s="555" t="s">
        <v>180</v>
      </c>
      <c r="B21" s="556">
        <v>380.72</v>
      </c>
      <c r="C21" s="542">
        <f t="shared" si="0"/>
        <v>0.009895194164205801</v>
      </c>
      <c r="D21" s="557">
        <v>334.877</v>
      </c>
      <c r="E21" s="544">
        <f>(B21/D21-1)</f>
        <v>0.1368950390740482</v>
      </c>
      <c r="F21" s="558">
        <v>836.001</v>
      </c>
      <c r="G21" s="542">
        <f t="shared" si="2"/>
        <v>0.010269587402621764</v>
      </c>
      <c r="H21" s="557">
        <v>680.594</v>
      </c>
      <c r="I21" s="559">
        <f>(F21/H21-1)</f>
        <v>0.22834024396336128</v>
      </c>
      <c r="J21" s="546"/>
    </row>
    <row r="22" spans="1:10" ht="15.75" customHeight="1">
      <c r="A22" s="555" t="s">
        <v>243</v>
      </c>
      <c r="B22" s="556">
        <v>373.318</v>
      </c>
      <c r="C22" s="542">
        <f t="shared" si="0"/>
        <v>0.009702810713892049</v>
      </c>
      <c r="D22" s="557">
        <v>424.88300000000004</v>
      </c>
      <c r="E22" s="544">
        <f t="shared" si="1"/>
        <v>-0.12136282223576855</v>
      </c>
      <c r="F22" s="558">
        <v>647.1</v>
      </c>
      <c r="G22" s="542">
        <f t="shared" si="2"/>
        <v>0.007949093372180827</v>
      </c>
      <c r="H22" s="557">
        <v>846.106</v>
      </c>
      <c r="I22" s="559">
        <f t="shared" si="3"/>
        <v>-0.2352022087067105</v>
      </c>
      <c r="J22" s="546"/>
    </row>
    <row r="23" spans="1:10" ht="15.75" customHeight="1">
      <c r="A23" s="555" t="s">
        <v>177</v>
      </c>
      <c r="B23" s="556">
        <v>366.589</v>
      </c>
      <c r="C23" s="542">
        <f t="shared" si="0"/>
        <v>0.009527919030946732</v>
      </c>
      <c r="D23" s="557">
        <v>1728.737</v>
      </c>
      <c r="E23" s="544">
        <f t="shared" si="1"/>
        <v>-0.7879440308155607</v>
      </c>
      <c r="F23" s="558">
        <v>635.713</v>
      </c>
      <c r="G23" s="542">
        <f t="shared" si="2"/>
        <v>0.007809213405824741</v>
      </c>
      <c r="H23" s="557">
        <v>3157.043</v>
      </c>
      <c r="I23" s="559">
        <f t="shared" si="3"/>
        <v>-0.798636572260815</v>
      </c>
      <c r="J23" s="546"/>
    </row>
    <row r="24" spans="1:10" ht="15.75" customHeight="1">
      <c r="A24" s="555" t="s">
        <v>179</v>
      </c>
      <c r="B24" s="556">
        <v>326.894</v>
      </c>
      <c r="C24" s="542">
        <f t="shared" si="0"/>
        <v>0.008496216645077461</v>
      </c>
      <c r="D24" s="557">
        <v>246.816</v>
      </c>
      <c r="E24" s="544">
        <f aca="true" t="shared" si="4" ref="E24:E45">(B24/D24-1)</f>
        <v>0.32444412031634906</v>
      </c>
      <c r="F24" s="558">
        <v>711.4129999999999</v>
      </c>
      <c r="G24" s="542">
        <f t="shared" si="2"/>
        <v>0.008739125889635725</v>
      </c>
      <c r="H24" s="557">
        <v>624.0960000000001</v>
      </c>
      <c r="I24" s="559">
        <f aca="true" t="shared" si="5" ref="I24:I45">(F24/H24-1)</f>
        <v>0.1399095651950979</v>
      </c>
      <c r="J24" s="546"/>
    </row>
    <row r="25" spans="1:10" ht="15.75" customHeight="1" thickBot="1">
      <c r="A25" s="555" t="s">
        <v>147</v>
      </c>
      <c r="B25" s="556">
        <v>606.213</v>
      </c>
      <c r="C25" s="542">
        <f t="shared" si="0"/>
        <v>0.015755923880714673</v>
      </c>
      <c r="D25" s="557">
        <v>789.7560000000001</v>
      </c>
      <c r="E25" s="544">
        <f t="shared" si="4"/>
        <v>-0.23240469208211156</v>
      </c>
      <c r="F25" s="558">
        <v>1420.704</v>
      </c>
      <c r="G25" s="542">
        <f t="shared" si="2"/>
        <v>0.01745218474769091</v>
      </c>
      <c r="H25" s="557">
        <v>1393.0529999999999</v>
      </c>
      <c r="I25" s="559">
        <f t="shared" si="5"/>
        <v>0.01984920889585684</v>
      </c>
      <c r="J25" s="546"/>
    </row>
    <row r="26" spans="1:10" s="521" customFormat="1" ht="15.75" customHeight="1">
      <c r="A26" s="547" t="s">
        <v>186</v>
      </c>
      <c r="B26" s="548">
        <f>SUM(B27:B32)</f>
        <v>3389.299</v>
      </c>
      <c r="C26" s="552">
        <f t="shared" si="0"/>
        <v>0.088090385809909</v>
      </c>
      <c r="D26" s="560">
        <f>SUM(D27:D32)</f>
        <v>3383.8860000000004</v>
      </c>
      <c r="E26" s="551">
        <f t="shared" si="4"/>
        <v>0.0015996401770035362</v>
      </c>
      <c r="F26" s="553">
        <f>SUM(F27:F32)</f>
        <v>7131.796</v>
      </c>
      <c r="G26" s="552">
        <f t="shared" si="2"/>
        <v>0.08760827123372854</v>
      </c>
      <c r="H26" s="560">
        <f>SUM(H27:H32)</f>
        <v>6049.6539999999995</v>
      </c>
      <c r="I26" s="551">
        <f t="shared" si="5"/>
        <v>0.17887667625288994</v>
      </c>
      <c r="J26" s="554"/>
    </row>
    <row r="27" spans="1:10" ht="15.75" customHeight="1">
      <c r="A27" s="540" t="s">
        <v>244</v>
      </c>
      <c r="B27" s="541">
        <v>1467.7410000000002</v>
      </c>
      <c r="C27" s="542">
        <f t="shared" si="0"/>
        <v>0.038147673297346044</v>
      </c>
      <c r="D27" s="543">
        <v>1517.016</v>
      </c>
      <c r="E27" s="544">
        <f t="shared" si="4"/>
        <v>-0.032481529529022724</v>
      </c>
      <c r="F27" s="545">
        <v>3255.4030000000002</v>
      </c>
      <c r="G27" s="542">
        <f t="shared" si="2"/>
        <v>0.03998995891064377</v>
      </c>
      <c r="H27" s="543">
        <v>2745.396</v>
      </c>
      <c r="I27" s="544">
        <f t="shared" si="5"/>
        <v>0.18576810048532155</v>
      </c>
      <c r="J27" s="546"/>
    </row>
    <row r="28" spans="1:10" ht="15.75" customHeight="1">
      <c r="A28" s="540" t="s">
        <v>187</v>
      </c>
      <c r="B28" s="541">
        <v>585.174</v>
      </c>
      <c r="C28" s="542">
        <f t="shared" si="0"/>
        <v>0.015209104722223588</v>
      </c>
      <c r="D28" s="543">
        <v>560.8870000000001</v>
      </c>
      <c r="E28" s="544">
        <f t="shared" si="4"/>
        <v>0.04330105707566756</v>
      </c>
      <c r="F28" s="545">
        <v>1198.5130000000001</v>
      </c>
      <c r="G28" s="542">
        <f t="shared" si="2"/>
        <v>0.01472275033962689</v>
      </c>
      <c r="H28" s="543">
        <v>1041.176</v>
      </c>
      <c r="I28" s="544">
        <f t="shared" si="5"/>
        <v>0.15111470106879166</v>
      </c>
      <c r="J28" s="546"/>
    </row>
    <row r="29" spans="1:10" ht="15.75" customHeight="1">
      <c r="A29" s="540" t="s">
        <v>245</v>
      </c>
      <c r="B29" s="541">
        <v>480.153</v>
      </c>
      <c r="C29" s="542">
        <f t="shared" si="0"/>
        <v>0.012479531318359707</v>
      </c>
      <c r="D29" s="543">
        <v>409.863</v>
      </c>
      <c r="E29" s="544">
        <f t="shared" si="4"/>
        <v>0.17149632926124103</v>
      </c>
      <c r="F29" s="545">
        <v>885.693</v>
      </c>
      <c r="G29" s="542">
        <f t="shared" si="2"/>
        <v>0.010880012913130819</v>
      </c>
      <c r="H29" s="543">
        <v>711.03</v>
      </c>
      <c r="I29" s="544">
        <f>(F29/H29-1)</f>
        <v>0.2456478629593688</v>
      </c>
      <c r="J29" s="546"/>
    </row>
    <row r="30" spans="1:10" ht="15.75" customHeight="1">
      <c r="A30" s="540" t="s">
        <v>188</v>
      </c>
      <c r="B30" s="541">
        <v>270.532</v>
      </c>
      <c r="C30" s="542">
        <f t="shared" si="0"/>
        <v>0.00703132661176435</v>
      </c>
      <c r="D30" s="543">
        <v>255.541</v>
      </c>
      <c r="E30" s="544">
        <f t="shared" si="4"/>
        <v>0.05866377606724549</v>
      </c>
      <c r="F30" s="545">
        <v>518.4590000000001</v>
      </c>
      <c r="G30" s="542">
        <f t="shared" si="2"/>
        <v>0.006368844074559573</v>
      </c>
      <c r="H30" s="543">
        <v>454.035</v>
      </c>
      <c r="I30" s="544">
        <f t="shared" si="5"/>
        <v>0.14189214487869894</v>
      </c>
      <c r="J30" s="546"/>
    </row>
    <row r="31" spans="1:10" ht="15.75" customHeight="1">
      <c r="A31" s="540" t="s">
        <v>189</v>
      </c>
      <c r="B31" s="541">
        <v>100.27600000000001</v>
      </c>
      <c r="C31" s="542">
        <f t="shared" si="0"/>
        <v>0.002606247347157756</v>
      </c>
      <c r="D31" s="543">
        <v>39.521</v>
      </c>
      <c r="E31" s="544">
        <f t="shared" si="4"/>
        <v>1.537283975607905</v>
      </c>
      <c r="F31" s="545">
        <v>303.023</v>
      </c>
      <c r="G31" s="542">
        <f t="shared" si="2"/>
        <v>0.0037223893075542434</v>
      </c>
      <c r="H31" s="543">
        <v>66.313</v>
      </c>
      <c r="I31" s="544">
        <f t="shared" si="5"/>
        <v>3.569586657216534</v>
      </c>
      <c r="J31" s="546"/>
    </row>
    <row r="32" spans="1:10" ht="15.75" customHeight="1" thickBot="1">
      <c r="A32" s="540" t="s">
        <v>147</v>
      </c>
      <c r="B32" s="541">
        <v>485.423</v>
      </c>
      <c r="C32" s="542">
        <f t="shared" si="0"/>
        <v>0.012616502513057555</v>
      </c>
      <c r="D32" s="543">
        <v>601.058</v>
      </c>
      <c r="E32" s="544">
        <f t="shared" si="4"/>
        <v>-0.19238575977692662</v>
      </c>
      <c r="F32" s="545">
        <v>970.705</v>
      </c>
      <c r="G32" s="542">
        <f t="shared" si="2"/>
        <v>0.011924315688213245</v>
      </c>
      <c r="H32" s="543">
        <v>1031.704</v>
      </c>
      <c r="I32" s="544">
        <f t="shared" si="5"/>
        <v>-0.059124516334142285</v>
      </c>
      <c r="J32" s="546"/>
    </row>
    <row r="33" spans="1:10" s="521" customFormat="1" ht="15.75" customHeight="1">
      <c r="A33" s="547" t="s">
        <v>194</v>
      </c>
      <c r="B33" s="548">
        <f>SUM(B34:B39)</f>
        <v>4786.706000000001</v>
      </c>
      <c r="C33" s="552">
        <f t="shared" si="0"/>
        <v>0.12441002646818895</v>
      </c>
      <c r="D33" s="560">
        <f>SUM(D34:D39)</f>
        <v>3693.823999999999</v>
      </c>
      <c r="E33" s="551">
        <f t="shared" si="4"/>
        <v>0.2958673721325116</v>
      </c>
      <c r="F33" s="553">
        <f>SUM(F34:F39)</f>
        <v>8831.922999999999</v>
      </c>
      <c r="G33" s="552">
        <f t="shared" si="2"/>
        <v>0.1084929386229507</v>
      </c>
      <c r="H33" s="560">
        <f>SUM(H34:H39)</f>
        <v>6676.333999999999</v>
      </c>
      <c r="I33" s="551">
        <f t="shared" si="5"/>
        <v>0.3228701559868037</v>
      </c>
      <c r="J33" s="554"/>
    </row>
    <row r="34" spans="1:10" ht="15.75" customHeight="1">
      <c r="A34" s="540" t="s">
        <v>195</v>
      </c>
      <c r="B34" s="541">
        <v>3230.878</v>
      </c>
      <c r="C34" s="542">
        <f t="shared" si="0"/>
        <v>0.08397290694174435</v>
      </c>
      <c r="D34" s="543">
        <v>1923.6169999999995</v>
      </c>
      <c r="E34" s="544">
        <f t="shared" si="4"/>
        <v>0.6795848653864054</v>
      </c>
      <c r="F34" s="545">
        <v>6241.391</v>
      </c>
      <c r="G34" s="542">
        <f t="shared" si="2"/>
        <v>0.07667037526083922</v>
      </c>
      <c r="H34" s="543">
        <v>3306.6809999999996</v>
      </c>
      <c r="I34" s="544">
        <f t="shared" si="5"/>
        <v>0.8875092577723707</v>
      </c>
      <c r="J34" s="546"/>
    </row>
    <row r="35" spans="1:10" ht="15.75" customHeight="1">
      <c r="A35" s="540" t="s">
        <v>196</v>
      </c>
      <c r="B35" s="541">
        <v>833.6610000000001</v>
      </c>
      <c r="C35" s="542">
        <f t="shared" si="0"/>
        <v>0.021667465492030816</v>
      </c>
      <c r="D35" s="543">
        <v>1223.839</v>
      </c>
      <c r="E35" s="544">
        <f t="shared" si="4"/>
        <v>-0.31881481142535895</v>
      </c>
      <c r="F35" s="545">
        <v>1488.32</v>
      </c>
      <c r="G35" s="542">
        <f t="shared" si="2"/>
        <v>0.018282791914208264</v>
      </c>
      <c r="H35" s="543">
        <v>2399.948</v>
      </c>
      <c r="I35" s="544">
        <f>(F35/H35-1)</f>
        <v>-0.37985323015331995</v>
      </c>
      <c r="J35" s="546"/>
    </row>
    <row r="36" spans="1:10" ht="15.75" customHeight="1">
      <c r="A36" s="540" t="s">
        <v>200</v>
      </c>
      <c r="B36" s="541">
        <v>188.834</v>
      </c>
      <c r="C36" s="542">
        <f t="shared" si="0"/>
        <v>0.004907935214340298</v>
      </c>
      <c r="D36" s="543">
        <v>167.59</v>
      </c>
      <c r="E36" s="544">
        <f t="shared" si="4"/>
        <v>0.12676173996061824</v>
      </c>
      <c r="F36" s="545">
        <v>271.381</v>
      </c>
      <c r="G36" s="542">
        <f t="shared" si="2"/>
        <v>0.0033336932598297094</v>
      </c>
      <c r="H36" s="543">
        <v>248.51899999999995</v>
      </c>
      <c r="I36" s="544">
        <f>(F36/H36-1)</f>
        <v>0.09199296633255427</v>
      </c>
      <c r="J36" s="546"/>
    </row>
    <row r="37" spans="1:10" ht="15.75" customHeight="1">
      <c r="A37" s="540" t="s">
        <v>197</v>
      </c>
      <c r="B37" s="541">
        <v>126.31700000000002</v>
      </c>
      <c r="C37" s="542">
        <f t="shared" si="0"/>
        <v>0.0032830721822861533</v>
      </c>
      <c r="D37" s="543">
        <v>103.815</v>
      </c>
      <c r="E37" s="544">
        <f t="shared" si="4"/>
        <v>0.2167509512112895</v>
      </c>
      <c r="F37" s="545">
        <v>194.736</v>
      </c>
      <c r="G37" s="542">
        <f t="shared" si="2"/>
        <v>0.0023921722251970413</v>
      </c>
      <c r="H37" s="543">
        <v>183.99</v>
      </c>
      <c r="I37" s="544">
        <f>(F37/H37-1)</f>
        <v>0.05840534811674547</v>
      </c>
      <c r="J37" s="546"/>
    </row>
    <row r="38" spans="1:10" ht="15.75" customHeight="1">
      <c r="A38" s="540" t="s">
        <v>201</v>
      </c>
      <c r="B38" s="541">
        <v>97.399</v>
      </c>
      <c r="C38" s="542">
        <f t="shared" si="0"/>
        <v>0.0025314719909631245</v>
      </c>
      <c r="D38" s="543">
        <v>74.729</v>
      </c>
      <c r="E38" s="544">
        <f t="shared" si="4"/>
        <v>0.3033628176477674</v>
      </c>
      <c r="F38" s="545">
        <v>114.595</v>
      </c>
      <c r="G38" s="542">
        <f t="shared" si="2"/>
        <v>0.0014077056946145293</v>
      </c>
      <c r="H38" s="543">
        <v>103.95800000000001</v>
      </c>
      <c r="I38" s="544">
        <f t="shared" si="5"/>
        <v>0.1023201677600567</v>
      </c>
      <c r="J38" s="546"/>
    </row>
    <row r="39" spans="1:10" ht="15.75" customHeight="1" thickBot="1">
      <c r="A39" s="540" t="s">
        <v>147</v>
      </c>
      <c r="B39" s="541">
        <v>309.61699999999996</v>
      </c>
      <c r="C39" s="542">
        <f t="shared" si="0"/>
        <v>0.008047174646824192</v>
      </c>
      <c r="D39" s="543">
        <v>200.234</v>
      </c>
      <c r="E39" s="544">
        <f t="shared" si="4"/>
        <v>0.5462758572470208</v>
      </c>
      <c r="F39" s="545">
        <v>521.5</v>
      </c>
      <c r="G39" s="542">
        <f t="shared" si="2"/>
        <v>0.00640620026826194</v>
      </c>
      <c r="H39" s="543">
        <v>433.23800000000006</v>
      </c>
      <c r="I39" s="544">
        <f t="shared" si="5"/>
        <v>0.20372635826035568</v>
      </c>
      <c r="J39" s="546"/>
    </row>
    <row r="40" spans="1:10" s="521" customFormat="1" ht="15.75" customHeight="1">
      <c r="A40" s="547" t="s">
        <v>202</v>
      </c>
      <c r="B40" s="548">
        <f>SUM(B41:B44)</f>
        <v>1276.787</v>
      </c>
      <c r="C40" s="552">
        <f aca="true" t="shared" si="6" ref="C40:C45">(B40/$B$6)</f>
        <v>0.03318463771625822</v>
      </c>
      <c r="D40" s="560">
        <f>SUM(D41:D44)</f>
        <v>1928.528</v>
      </c>
      <c r="E40" s="551">
        <f t="shared" si="4"/>
        <v>-0.3379473878522894</v>
      </c>
      <c r="F40" s="553">
        <f>SUM(F41:F44)</f>
        <v>2520.4629999999997</v>
      </c>
      <c r="G40" s="552">
        <f aca="true" t="shared" si="7" ref="G40:G45">(F40/$F$6)</f>
        <v>0.03096182310018081</v>
      </c>
      <c r="H40" s="560">
        <f>SUM(H41:H44)</f>
        <v>3732.295</v>
      </c>
      <c r="I40" s="551">
        <f t="shared" si="5"/>
        <v>-0.32468816103764586</v>
      </c>
      <c r="J40" s="554"/>
    </row>
    <row r="41" spans="1:10" ht="15.75" customHeight="1">
      <c r="A41" s="540" t="s">
        <v>205</v>
      </c>
      <c r="B41" s="541">
        <v>557.6360000000001</v>
      </c>
      <c r="C41" s="542">
        <f t="shared" si="6"/>
        <v>0.014493371750764514</v>
      </c>
      <c r="D41" s="543">
        <v>1019.0080000000002</v>
      </c>
      <c r="E41" s="544">
        <f t="shared" si="4"/>
        <v>-0.45276582715739233</v>
      </c>
      <c r="F41" s="545">
        <v>1214.816</v>
      </c>
      <c r="G41" s="542">
        <f t="shared" si="7"/>
        <v>0.014923019338617251</v>
      </c>
      <c r="H41" s="561">
        <v>1915.856</v>
      </c>
      <c r="I41" s="544">
        <f t="shared" si="5"/>
        <v>-0.3659147660366958</v>
      </c>
      <c r="J41" s="546"/>
    </row>
    <row r="42" spans="1:10" ht="15.75" customHeight="1">
      <c r="A42" s="540" t="s">
        <v>204</v>
      </c>
      <c r="B42" s="541">
        <v>87.09700000000001</v>
      </c>
      <c r="C42" s="542">
        <f t="shared" si="6"/>
        <v>0.0022637153974570095</v>
      </c>
      <c r="D42" s="543">
        <v>656.903</v>
      </c>
      <c r="E42" s="544">
        <f>(B42/D42-1)</f>
        <v>-0.8674126925893169</v>
      </c>
      <c r="F42" s="545">
        <v>228.12199999999999</v>
      </c>
      <c r="G42" s="542">
        <f t="shared" si="7"/>
        <v>0.0028022918841734425</v>
      </c>
      <c r="H42" s="561">
        <v>1410.459</v>
      </c>
      <c r="I42" s="544">
        <f>(F42/H42-1)</f>
        <v>-0.8382639977482508</v>
      </c>
      <c r="J42" s="546"/>
    </row>
    <row r="43" spans="1:10" ht="15.75" customHeight="1">
      <c r="A43" s="540" t="s">
        <v>203</v>
      </c>
      <c r="B43" s="541">
        <v>29.642999999999997</v>
      </c>
      <c r="C43" s="542">
        <f t="shared" si="6"/>
        <v>0.0007704434771211192</v>
      </c>
      <c r="D43" s="543">
        <v>153.59900000000002</v>
      </c>
      <c r="E43" s="544">
        <f t="shared" si="4"/>
        <v>-0.8070104623076974</v>
      </c>
      <c r="F43" s="545">
        <v>35.878</v>
      </c>
      <c r="G43" s="542">
        <f t="shared" si="7"/>
        <v>0.00044073183743950504</v>
      </c>
      <c r="H43" s="561">
        <v>225.185</v>
      </c>
      <c r="I43" s="544">
        <f>(F43/H43-1)</f>
        <v>-0.8406732242378488</v>
      </c>
      <c r="J43" s="546"/>
    </row>
    <row r="44" spans="1:10" ht="15.75" customHeight="1" thickBot="1">
      <c r="A44" s="540" t="s">
        <v>147</v>
      </c>
      <c r="B44" s="541">
        <v>602.411</v>
      </c>
      <c r="C44" s="542">
        <f t="shared" si="6"/>
        <v>0.01565710709091558</v>
      </c>
      <c r="D44" s="543">
        <v>99.018</v>
      </c>
      <c r="E44" s="544">
        <f t="shared" si="4"/>
        <v>5.083853440788543</v>
      </c>
      <c r="F44" s="545">
        <v>1041.647</v>
      </c>
      <c r="G44" s="542">
        <f t="shared" si="7"/>
        <v>0.012795780039950612</v>
      </c>
      <c r="H44" s="561">
        <v>180.795</v>
      </c>
      <c r="I44" s="544">
        <f t="shared" si="5"/>
        <v>4.761481235653641</v>
      </c>
      <c r="J44" s="546"/>
    </row>
    <row r="45" spans="1:10" ht="15.75" customHeight="1" thickBot="1">
      <c r="A45" s="562" t="s">
        <v>208</v>
      </c>
      <c r="B45" s="563">
        <v>36.805</v>
      </c>
      <c r="C45" s="564">
        <f t="shared" si="6"/>
        <v>0.0009565891500672264</v>
      </c>
      <c r="D45" s="565">
        <v>40.556</v>
      </c>
      <c r="E45" s="566">
        <f t="shared" si="4"/>
        <v>-0.09248939737646711</v>
      </c>
      <c r="F45" s="563">
        <v>71.12399999999998</v>
      </c>
      <c r="G45" s="564">
        <f t="shared" si="7"/>
        <v>0.0008737000726363607</v>
      </c>
      <c r="H45" s="565">
        <v>83.08599999999998</v>
      </c>
      <c r="I45" s="566">
        <f t="shared" si="5"/>
        <v>-0.1439713068386973</v>
      </c>
      <c r="J45" s="546"/>
    </row>
    <row r="46" ht="14.25">
      <c r="A46" s="185" t="s">
        <v>246</v>
      </c>
    </row>
    <row r="47" ht="14.25">
      <c r="A47" s="185" t="s">
        <v>66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46:I65536 E46:E65536 G4:G5 C4:C5 I3:I5 E3:E5">
    <cfRule type="cellIs" priority="1" dxfId="0" operator="lessThan" stopIfTrue="1">
      <formula>0</formula>
    </cfRule>
  </conditionalFormatting>
  <conditionalFormatting sqref="E6:E45 I6:I45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23" right="0.24" top="0.26" bottom="0.2" header="0.25" footer="0.18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92" zoomScaleNormal="92" zoomScalePageLayoutView="0" workbookViewId="0" topLeftCell="A1">
      <selection activeCell="A1" sqref="A1"/>
    </sheetView>
  </sheetViews>
  <sheetFormatPr defaultColWidth="9.140625" defaultRowHeight="12.75"/>
  <cols>
    <col min="1" max="1" width="21.8515625" style="567" customWidth="1"/>
    <col min="2" max="2" width="8.421875" style="567" bestFit="1" customWidth="1"/>
    <col min="3" max="3" width="9.28125" style="567" bestFit="1" customWidth="1"/>
    <col min="4" max="4" width="8.421875" style="567" customWidth="1"/>
    <col min="5" max="5" width="10.8515625" style="567" bestFit="1" customWidth="1"/>
    <col min="6" max="6" width="8.421875" style="567" bestFit="1" customWidth="1"/>
    <col min="7" max="7" width="9.28125" style="567" bestFit="1" customWidth="1"/>
    <col min="8" max="8" width="8.421875" style="567" bestFit="1" customWidth="1"/>
    <col min="9" max="9" width="9.28125" style="567" customWidth="1"/>
    <col min="10" max="10" width="10.00390625" style="567" customWidth="1"/>
    <col min="11" max="11" width="9.8515625" style="567" customWidth="1"/>
    <col min="12" max="12" width="9.00390625" style="567" customWidth="1"/>
    <col min="13" max="13" width="10.8515625" style="567" bestFit="1" customWidth="1"/>
    <col min="14" max="14" width="9.140625" style="567" customWidth="1"/>
    <col min="15" max="15" width="10.00390625" style="567" customWidth="1"/>
    <col min="16" max="16" width="9.28125" style="567" customWidth="1"/>
    <col min="17" max="17" width="9.7109375" style="567" customWidth="1"/>
    <col min="18" max="16384" width="9.140625" style="567" customWidth="1"/>
  </cols>
  <sheetData>
    <row r="1" spans="16:17" ht="18.75" thickBot="1">
      <c r="P1" s="949" t="s">
        <v>0</v>
      </c>
      <c r="Q1" s="950"/>
    </row>
    <row r="2" ht="6" customHeight="1" thickBot="1"/>
    <row r="3" spans="1:17" ht="24" customHeight="1" thickBot="1">
      <c r="A3" s="951" t="s">
        <v>247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3"/>
    </row>
    <row r="4" spans="1:17" ht="15.75" customHeight="1" thickBot="1">
      <c r="A4" s="954" t="s">
        <v>211</v>
      </c>
      <c r="B4" s="946" t="s">
        <v>39</v>
      </c>
      <c r="C4" s="947"/>
      <c r="D4" s="947"/>
      <c r="E4" s="947"/>
      <c r="F4" s="947"/>
      <c r="G4" s="947"/>
      <c r="H4" s="947"/>
      <c r="I4" s="948"/>
      <c r="J4" s="946" t="s">
        <v>40</v>
      </c>
      <c r="K4" s="947"/>
      <c r="L4" s="947"/>
      <c r="M4" s="947"/>
      <c r="N4" s="947"/>
      <c r="O4" s="947"/>
      <c r="P4" s="947"/>
      <c r="Q4" s="948"/>
    </row>
    <row r="5" spans="1:17" s="568" customFormat="1" ht="26.25" customHeight="1">
      <c r="A5" s="955"/>
      <c r="B5" s="957" t="s">
        <v>41</v>
      </c>
      <c r="C5" s="958"/>
      <c r="D5" s="958"/>
      <c r="E5" s="944" t="s">
        <v>42</v>
      </c>
      <c r="F5" s="957" t="s">
        <v>43</v>
      </c>
      <c r="G5" s="958"/>
      <c r="H5" s="958"/>
      <c r="I5" s="942" t="s">
        <v>44</v>
      </c>
      <c r="J5" s="940" t="s">
        <v>212</v>
      </c>
      <c r="K5" s="941"/>
      <c r="L5" s="941"/>
      <c r="M5" s="944" t="s">
        <v>42</v>
      </c>
      <c r="N5" s="940" t="s">
        <v>213</v>
      </c>
      <c r="O5" s="941"/>
      <c r="P5" s="941"/>
      <c r="Q5" s="944" t="s">
        <v>44</v>
      </c>
    </row>
    <row r="6" spans="1:17" s="571" customFormat="1" ht="14.25" thickBot="1">
      <c r="A6" s="956"/>
      <c r="B6" s="569" t="s">
        <v>14</v>
      </c>
      <c r="C6" s="570" t="s">
        <v>15</v>
      </c>
      <c r="D6" s="570" t="s">
        <v>13</v>
      </c>
      <c r="E6" s="945"/>
      <c r="F6" s="569" t="s">
        <v>14</v>
      </c>
      <c r="G6" s="570" t="s">
        <v>15</v>
      </c>
      <c r="H6" s="570" t="s">
        <v>13</v>
      </c>
      <c r="I6" s="943"/>
      <c r="J6" s="569" t="s">
        <v>14</v>
      </c>
      <c r="K6" s="570" t="s">
        <v>15</v>
      </c>
      <c r="L6" s="570" t="s">
        <v>13</v>
      </c>
      <c r="M6" s="945"/>
      <c r="N6" s="569" t="s">
        <v>14</v>
      </c>
      <c r="O6" s="570" t="s">
        <v>15</v>
      </c>
      <c r="P6" s="570" t="s">
        <v>13</v>
      </c>
      <c r="Q6" s="945"/>
    </row>
    <row r="7" spans="1:17" s="578" customFormat="1" ht="18" customHeight="1" thickBot="1">
      <c r="A7" s="572" t="s">
        <v>4</v>
      </c>
      <c r="B7" s="573">
        <f>B8+B12+B20+B27+B34+B39</f>
        <v>24169.087</v>
      </c>
      <c r="C7" s="574">
        <f>C8+C12+C20+C27+C34+C39</f>
        <v>14306.156</v>
      </c>
      <c r="D7" s="575">
        <f aca="true" t="shared" si="0" ref="D7:D13">C7+B7</f>
        <v>38475.243</v>
      </c>
      <c r="E7" s="576">
        <f aca="true" t="shared" si="1" ref="E7:E39">D7/$D$7</f>
        <v>1</v>
      </c>
      <c r="F7" s="573">
        <f>F8+F12+F20+F27+F34+F39</f>
        <v>24124.997000000003</v>
      </c>
      <c r="G7" s="574">
        <f>G8+G12+G20+G27+G34+G39</f>
        <v>12126.486</v>
      </c>
      <c r="H7" s="575">
        <f aca="true" t="shared" si="2" ref="H7:H13">G7+F7</f>
        <v>36251.48300000001</v>
      </c>
      <c r="I7" s="577">
        <f>IF(ISERROR(D7/H7-1),"         /0",(D7/H7-1))</f>
        <v>0.06134259390160657</v>
      </c>
      <c r="J7" s="573">
        <f>J8+J12+J20+J27+J34+J39</f>
        <v>52093.02</v>
      </c>
      <c r="K7" s="574">
        <f>K8+K12+K20+K27+K34+K39</f>
        <v>29312.489999999994</v>
      </c>
      <c r="L7" s="575">
        <f aca="true" t="shared" si="3" ref="L7:L13">K7+J7</f>
        <v>81405.51</v>
      </c>
      <c r="M7" s="576">
        <f aca="true" t="shared" si="4" ref="M7:M39">L7/$L$7</f>
        <v>1</v>
      </c>
      <c r="N7" s="573">
        <f>N8+N12+N20+N27+N34+N39</f>
        <v>48994.751</v>
      </c>
      <c r="O7" s="574">
        <f>O8+O12+O20+O27+O34+O39</f>
        <v>23607.509000000005</v>
      </c>
      <c r="P7" s="575">
        <f aca="true" t="shared" si="5" ref="P7:P13">O7+N7</f>
        <v>72602.26000000001</v>
      </c>
      <c r="Q7" s="577">
        <f aca="true" t="shared" si="6" ref="Q7:Q19">IF(ISERROR(L7/P7-1),"         /0",(L7/P7-1))</f>
        <v>0.1212531125064149</v>
      </c>
    </row>
    <row r="8" spans="1:17" s="584" customFormat="1" ht="18" customHeight="1">
      <c r="A8" s="579" t="s">
        <v>214</v>
      </c>
      <c r="B8" s="580">
        <f>SUM(B9:B11)</f>
        <v>16057.571</v>
      </c>
      <c r="C8" s="581">
        <f>SUM(C9:C11)</f>
        <v>7687.343000000001</v>
      </c>
      <c r="D8" s="581">
        <f t="shared" si="0"/>
        <v>23744.914</v>
      </c>
      <c r="E8" s="582">
        <f t="shared" si="1"/>
        <v>0.6171478631077132</v>
      </c>
      <c r="F8" s="580">
        <f>SUM(F9:F11)</f>
        <v>15143.902</v>
      </c>
      <c r="G8" s="581">
        <f>SUM(G9:G11)</f>
        <v>5833.172</v>
      </c>
      <c r="H8" s="581">
        <f t="shared" si="2"/>
        <v>20977.074</v>
      </c>
      <c r="I8" s="583">
        <f aca="true" t="shared" si="7" ref="I8:I13">IF(ISERROR(D8/H8-1),"         /0",(D8/H8-1))</f>
        <v>0.131945952042692</v>
      </c>
      <c r="J8" s="580">
        <f>SUM(J9:J11)</f>
        <v>36228.72099999999</v>
      </c>
      <c r="K8" s="581">
        <f>SUM(K9:K11)</f>
        <v>15074.578999999998</v>
      </c>
      <c r="L8" s="581">
        <f t="shared" si="3"/>
        <v>51303.29999999999</v>
      </c>
      <c r="M8" s="582">
        <f t="shared" si="4"/>
        <v>0.6302190109735815</v>
      </c>
      <c r="N8" s="580">
        <f>SUM(N9:N11)</f>
        <v>32355.327999999994</v>
      </c>
      <c r="O8" s="581">
        <f>SUM(O9:O11)</f>
        <v>11634.856000000003</v>
      </c>
      <c r="P8" s="581">
        <f t="shared" si="5"/>
        <v>43990.183999999994</v>
      </c>
      <c r="Q8" s="583">
        <f t="shared" si="6"/>
        <v>0.1662442694033741</v>
      </c>
    </row>
    <row r="9" spans="1:17" ht="18" customHeight="1">
      <c r="A9" s="585" t="s">
        <v>215</v>
      </c>
      <c r="B9" s="586">
        <v>15893.02</v>
      </c>
      <c r="C9" s="587">
        <v>7627.175000000001</v>
      </c>
      <c r="D9" s="587">
        <f t="shared" si="0"/>
        <v>23520.195</v>
      </c>
      <c r="E9" s="588">
        <f t="shared" si="1"/>
        <v>0.611307250223215</v>
      </c>
      <c r="F9" s="586">
        <v>14787.379</v>
      </c>
      <c r="G9" s="587">
        <v>5500.941</v>
      </c>
      <c r="H9" s="587">
        <f t="shared" si="2"/>
        <v>20288.32</v>
      </c>
      <c r="I9" s="589">
        <f t="shared" si="7"/>
        <v>0.1592973198372265</v>
      </c>
      <c r="J9" s="586">
        <v>35864.613999999994</v>
      </c>
      <c r="K9" s="587">
        <v>14900.453999999998</v>
      </c>
      <c r="L9" s="587">
        <f t="shared" si="3"/>
        <v>50765.06799999999</v>
      </c>
      <c r="M9" s="588">
        <f t="shared" si="4"/>
        <v>0.6236072717927815</v>
      </c>
      <c r="N9" s="587">
        <v>31748.321999999996</v>
      </c>
      <c r="O9" s="587">
        <v>11005.296000000002</v>
      </c>
      <c r="P9" s="587">
        <f t="shared" si="5"/>
        <v>42753.618</v>
      </c>
      <c r="Q9" s="589">
        <f t="shared" si="6"/>
        <v>0.18738648036757932</v>
      </c>
    </row>
    <row r="10" spans="1:17" ht="18" customHeight="1">
      <c r="A10" s="585" t="s">
        <v>216</v>
      </c>
      <c r="B10" s="586">
        <v>88.509</v>
      </c>
      <c r="C10" s="587">
        <v>56.893</v>
      </c>
      <c r="D10" s="587">
        <f t="shared" si="0"/>
        <v>145.402</v>
      </c>
      <c r="E10" s="588">
        <f t="shared" si="1"/>
        <v>0.0037791054367090023</v>
      </c>
      <c r="F10" s="586">
        <v>115.122</v>
      </c>
      <c r="G10" s="587">
        <v>22.842</v>
      </c>
      <c r="H10" s="587">
        <f t="shared" si="2"/>
        <v>137.964</v>
      </c>
      <c r="I10" s="589">
        <f t="shared" si="7"/>
        <v>0.0539126148850424</v>
      </c>
      <c r="J10" s="586">
        <v>170.37800000000001</v>
      </c>
      <c r="K10" s="587">
        <v>94.961</v>
      </c>
      <c r="L10" s="587">
        <f t="shared" si="3"/>
        <v>265.339</v>
      </c>
      <c r="M10" s="588">
        <f t="shared" si="4"/>
        <v>0.0032594722396555222</v>
      </c>
      <c r="N10" s="587">
        <v>212.35</v>
      </c>
      <c r="O10" s="587">
        <v>40.323</v>
      </c>
      <c r="P10" s="587">
        <f t="shared" si="5"/>
        <v>252.673</v>
      </c>
      <c r="Q10" s="589">
        <f t="shared" si="6"/>
        <v>0.050128031091568825</v>
      </c>
    </row>
    <row r="11" spans="1:17" ht="18" customHeight="1" thickBot="1">
      <c r="A11" s="590" t="s">
        <v>217</v>
      </c>
      <c r="B11" s="591">
        <v>76.042</v>
      </c>
      <c r="C11" s="592">
        <v>3.275</v>
      </c>
      <c r="D11" s="592">
        <f t="shared" si="0"/>
        <v>79.31700000000001</v>
      </c>
      <c r="E11" s="593">
        <f t="shared" si="1"/>
        <v>0.0020615074477892186</v>
      </c>
      <c r="F11" s="591">
        <v>241.401</v>
      </c>
      <c r="G11" s="592">
        <v>309.389</v>
      </c>
      <c r="H11" s="592">
        <f t="shared" si="2"/>
        <v>550.79</v>
      </c>
      <c r="I11" s="589">
        <f t="shared" si="7"/>
        <v>-0.8559941175402603</v>
      </c>
      <c r="J11" s="591">
        <v>193.72900000000004</v>
      </c>
      <c r="K11" s="592">
        <v>79.164</v>
      </c>
      <c r="L11" s="592">
        <f t="shared" si="3"/>
        <v>272.89300000000003</v>
      </c>
      <c r="M11" s="593">
        <f t="shared" si="4"/>
        <v>0.003352266941144402</v>
      </c>
      <c r="N11" s="592">
        <v>394.656</v>
      </c>
      <c r="O11" s="592">
        <v>589.2370000000001</v>
      </c>
      <c r="P11" s="592">
        <f t="shared" si="5"/>
        <v>983.893</v>
      </c>
      <c r="Q11" s="589">
        <f t="shared" si="6"/>
        <v>-0.7226395553174989</v>
      </c>
    </row>
    <row r="12" spans="1:17" s="584" customFormat="1" ht="18" customHeight="1">
      <c r="A12" s="579" t="s">
        <v>174</v>
      </c>
      <c r="B12" s="580">
        <f>SUM(B13:B19)</f>
        <v>2029.5859999999998</v>
      </c>
      <c r="C12" s="581">
        <f>SUM(C13:C19)</f>
        <v>3211.1459999999997</v>
      </c>
      <c r="D12" s="581">
        <f t="shared" si="0"/>
        <v>5240.732</v>
      </c>
      <c r="E12" s="582">
        <f t="shared" si="1"/>
        <v>0.13621049774786348</v>
      </c>
      <c r="F12" s="580">
        <f>SUM(F13:F19)</f>
        <v>2703.8849999999998</v>
      </c>
      <c r="G12" s="581">
        <f>SUM(G13:G19)</f>
        <v>3523.73</v>
      </c>
      <c r="H12" s="581">
        <f t="shared" si="2"/>
        <v>6227.615</v>
      </c>
      <c r="I12" s="583">
        <f t="shared" si="7"/>
        <v>-0.15846885204046812</v>
      </c>
      <c r="J12" s="580">
        <f>SUM(J13:J19)</f>
        <v>3746.6140000000005</v>
      </c>
      <c r="K12" s="581">
        <f>SUM(K13:K19)</f>
        <v>7800.289999999999</v>
      </c>
      <c r="L12" s="581">
        <f t="shared" si="3"/>
        <v>11546.903999999999</v>
      </c>
      <c r="M12" s="582">
        <f t="shared" si="4"/>
        <v>0.14184425599692208</v>
      </c>
      <c r="N12" s="580">
        <f>SUM(N13:N19)</f>
        <v>5195.639999999999</v>
      </c>
      <c r="O12" s="581">
        <f>SUM(O13:O19)</f>
        <v>6875.067</v>
      </c>
      <c r="P12" s="581">
        <f t="shared" si="5"/>
        <v>12070.706999999999</v>
      </c>
      <c r="Q12" s="583">
        <f t="shared" si="6"/>
        <v>-0.04339455841318984</v>
      </c>
    </row>
    <row r="13" spans="1:17" ht="18" customHeight="1">
      <c r="A13" s="594" t="s">
        <v>219</v>
      </c>
      <c r="B13" s="595">
        <v>583.177</v>
      </c>
      <c r="C13" s="596">
        <v>1660.0459999999998</v>
      </c>
      <c r="D13" s="596">
        <f t="shared" si="0"/>
        <v>2243.223</v>
      </c>
      <c r="E13" s="597">
        <f t="shared" si="1"/>
        <v>0.05830302358324286</v>
      </c>
      <c r="F13" s="595">
        <v>720.4459999999999</v>
      </c>
      <c r="G13" s="596">
        <v>1063.2359999999999</v>
      </c>
      <c r="H13" s="596">
        <f t="shared" si="2"/>
        <v>1783.6819999999998</v>
      </c>
      <c r="I13" s="598">
        <f t="shared" si="7"/>
        <v>0.2576361705730059</v>
      </c>
      <c r="J13" s="595">
        <v>1044.184</v>
      </c>
      <c r="K13" s="596">
        <v>4083.2549999999997</v>
      </c>
      <c r="L13" s="596">
        <f t="shared" si="3"/>
        <v>5127.438999999999</v>
      </c>
      <c r="M13" s="597">
        <f t="shared" si="4"/>
        <v>0.06298638753077034</v>
      </c>
      <c r="N13" s="596">
        <v>1547.2579999999998</v>
      </c>
      <c r="O13" s="596">
        <v>2015.2420000000002</v>
      </c>
      <c r="P13" s="596">
        <f t="shared" si="5"/>
        <v>3562.5</v>
      </c>
      <c r="Q13" s="598">
        <f t="shared" si="6"/>
        <v>0.4392811228070175</v>
      </c>
    </row>
    <row r="14" spans="1:17" ht="18" customHeight="1">
      <c r="A14" s="594" t="s">
        <v>221</v>
      </c>
      <c r="B14" s="595">
        <v>222.37</v>
      </c>
      <c r="C14" s="596">
        <v>865.3420000000001</v>
      </c>
      <c r="D14" s="596">
        <f aca="true" t="shared" si="8" ref="D14:D26">C14+B14</f>
        <v>1087.712</v>
      </c>
      <c r="E14" s="597">
        <f t="shared" si="1"/>
        <v>0.028270438733811243</v>
      </c>
      <c r="F14" s="595">
        <v>120.02099999999999</v>
      </c>
      <c r="G14" s="596">
        <v>845.201</v>
      </c>
      <c r="H14" s="596">
        <f aca="true" t="shared" si="9" ref="H14:H19">G14+F14</f>
        <v>965.222</v>
      </c>
      <c r="I14" s="598">
        <f aca="true" t="shared" si="10" ref="I14:I24">IF(ISERROR(D14/H14-1),"         /0",(D14/H14-1))</f>
        <v>0.12690344811867105</v>
      </c>
      <c r="J14" s="595">
        <v>410.734</v>
      </c>
      <c r="K14" s="596">
        <v>1584.7119999999998</v>
      </c>
      <c r="L14" s="596">
        <f aca="true" t="shared" si="11" ref="L14:L19">K14+J14</f>
        <v>1995.4459999999997</v>
      </c>
      <c r="M14" s="597">
        <f t="shared" si="4"/>
        <v>0.02451241936817299</v>
      </c>
      <c r="N14" s="596">
        <v>198.196</v>
      </c>
      <c r="O14" s="596">
        <v>1447.81</v>
      </c>
      <c r="P14" s="596">
        <f aca="true" t="shared" si="12" ref="P14:P19">O14+N14</f>
        <v>1646.0059999999999</v>
      </c>
      <c r="Q14" s="598">
        <f t="shared" si="6"/>
        <v>0.21229570244579898</v>
      </c>
    </row>
    <row r="15" spans="1:17" ht="18" customHeight="1">
      <c r="A15" s="594" t="s">
        <v>218</v>
      </c>
      <c r="B15" s="595">
        <v>625.424</v>
      </c>
      <c r="C15" s="596">
        <v>172.327</v>
      </c>
      <c r="D15" s="596">
        <f t="shared" si="8"/>
        <v>797.751</v>
      </c>
      <c r="E15" s="597">
        <f t="shared" si="1"/>
        <v>0.020734138053397088</v>
      </c>
      <c r="F15" s="595">
        <v>479.24800000000005</v>
      </c>
      <c r="G15" s="596">
        <v>577.201</v>
      </c>
      <c r="H15" s="596">
        <f t="shared" si="9"/>
        <v>1056.449</v>
      </c>
      <c r="I15" s="598">
        <f>IF(ISERROR(D15/H15-1),"         /0",(D15/H15-1))</f>
        <v>-0.24487504839324958</v>
      </c>
      <c r="J15" s="595">
        <v>1161.2980000000002</v>
      </c>
      <c r="K15" s="596">
        <v>981.852</v>
      </c>
      <c r="L15" s="596">
        <f t="shared" si="11"/>
        <v>2143.15</v>
      </c>
      <c r="M15" s="597">
        <f t="shared" si="4"/>
        <v>0.026326842003692383</v>
      </c>
      <c r="N15" s="596">
        <v>882.938</v>
      </c>
      <c r="O15" s="596">
        <v>1310.405</v>
      </c>
      <c r="P15" s="596">
        <f t="shared" si="12"/>
        <v>2193.343</v>
      </c>
      <c r="Q15" s="598">
        <f>IF(ISERROR(L15/P15-1),"         /0",(L15/P15-1))</f>
        <v>-0.02288424564694158</v>
      </c>
    </row>
    <row r="16" spans="1:17" ht="18" customHeight="1">
      <c r="A16" s="594" t="s">
        <v>223</v>
      </c>
      <c r="B16" s="595">
        <v>147.684</v>
      </c>
      <c r="C16" s="596">
        <v>233.46200000000002</v>
      </c>
      <c r="D16" s="596">
        <f t="shared" si="8"/>
        <v>381.146</v>
      </c>
      <c r="E16" s="597">
        <f t="shared" si="1"/>
        <v>0.009906266219033366</v>
      </c>
      <c r="F16" s="595">
        <v>108.865</v>
      </c>
      <c r="G16" s="596">
        <v>228.00900000000001</v>
      </c>
      <c r="H16" s="596">
        <f t="shared" si="9"/>
        <v>336.874</v>
      </c>
      <c r="I16" s="598">
        <f t="shared" si="10"/>
        <v>0.131420056163432</v>
      </c>
      <c r="J16" s="595">
        <v>319.038</v>
      </c>
      <c r="K16" s="596">
        <v>517.79</v>
      </c>
      <c r="L16" s="596">
        <f t="shared" si="11"/>
        <v>836.828</v>
      </c>
      <c r="M16" s="597">
        <f t="shared" si="4"/>
        <v>0.010279746420113332</v>
      </c>
      <c r="N16" s="596">
        <v>218.80800000000002</v>
      </c>
      <c r="O16" s="596">
        <v>463.971</v>
      </c>
      <c r="P16" s="596">
        <f t="shared" si="12"/>
        <v>682.779</v>
      </c>
      <c r="Q16" s="598">
        <f>IF(ISERROR(L16/P16-1),"         /0",(L16/P16-1))</f>
        <v>0.225620588799597</v>
      </c>
    </row>
    <row r="17" spans="1:17" ht="18" customHeight="1">
      <c r="A17" s="594" t="s">
        <v>220</v>
      </c>
      <c r="B17" s="595">
        <v>301.9289999999999</v>
      </c>
      <c r="C17" s="596">
        <v>70.01299999999999</v>
      </c>
      <c r="D17" s="596">
        <f t="shared" si="8"/>
        <v>371.9419999999999</v>
      </c>
      <c r="E17" s="597">
        <f t="shared" si="1"/>
        <v>0.00966704745698422</v>
      </c>
      <c r="F17" s="595">
        <v>1218.976</v>
      </c>
      <c r="G17" s="596">
        <v>600.775</v>
      </c>
      <c r="H17" s="596">
        <f t="shared" si="9"/>
        <v>1819.7510000000002</v>
      </c>
      <c r="I17" s="598">
        <f>IF(ISERROR(D17/H17-1),"         /0",(D17/H17-1))</f>
        <v>-0.7956083002564638</v>
      </c>
      <c r="J17" s="595">
        <v>559.4460000000001</v>
      </c>
      <c r="K17" s="596">
        <v>127.965</v>
      </c>
      <c r="L17" s="596">
        <f t="shared" si="11"/>
        <v>687.4110000000002</v>
      </c>
      <c r="M17" s="597">
        <f t="shared" si="4"/>
        <v>0.008444280982945751</v>
      </c>
      <c r="N17" s="596">
        <v>2216.385</v>
      </c>
      <c r="O17" s="596">
        <v>1115.8129999999999</v>
      </c>
      <c r="P17" s="596">
        <f t="shared" si="12"/>
        <v>3332.1980000000003</v>
      </c>
      <c r="Q17" s="598">
        <f>IF(ISERROR(L17/P17-1),"         /0",(L17/P17-1))</f>
        <v>-0.7937064364122419</v>
      </c>
    </row>
    <row r="18" spans="1:17" ht="18" customHeight="1">
      <c r="A18" s="594" t="s">
        <v>222</v>
      </c>
      <c r="B18" s="595">
        <v>121.279</v>
      </c>
      <c r="C18" s="596">
        <v>206.207</v>
      </c>
      <c r="D18" s="596">
        <f t="shared" si="8"/>
        <v>327.486</v>
      </c>
      <c r="E18" s="597">
        <f t="shared" si="1"/>
        <v>0.008511603162584314</v>
      </c>
      <c r="F18" s="595">
        <v>40.575</v>
      </c>
      <c r="G18" s="596">
        <v>208.386</v>
      </c>
      <c r="H18" s="596">
        <f t="shared" si="9"/>
        <v>248.961</v>
      </c>
      <c r="I18" s="598">
        <f t="shared" si="10"/>
        <v>0.31541084748213555</v>
      </c>
      <c r="J18" s="595">
        <v>213.26100000000002</v>
      </c>
      <c r="K18" s="596">
        <v>499.669</v>
      </c>
      <c r="L18" s="596">
        <f t="shared" si="11"/>
        <v>712.9300000000001</v>
      </c>
      <c r="M18" s="597">
        <f t="shared" si="4"/>
        <v>0.008757760991854237</v>
      </c>
      <c r="N18" s="596">
        <v>109.65</v>
      </c>
      <c r="O18" s="596">
        <v>516.9010000000001</v>
      </c>
      <c r="P18" s="596">
        <f t="shared" si="12"/>
        <v>626.551</v>
      </c>
      <c r="Q18" s="598">
        <f t="shared" si="6"/>
        <v>0.13786427601264695</v>
      </c>
    </row>
    <row r="19" spans="1:17" ht="18" customHeight="1">
      <c r="A19" s="594" t="s">
        <v>224</v>
      </c>
      <c r="B19" s="595">
        <v>27.723000000000003</v>
      </c>
      <c r="C19" s="596">
        <v>3.749</v>
      </c>
      <c r="D19" s="596">
        <f t="shared" si="8"/>
        <v>31.472</v>
      </c>
      <c r="E19" s="597">
        <f t="shared" si="1"/>
        <v>0.0008179805388103721</v>
      </c>
      <c r="F19" s="595">
        <v>15.754</v>
      </c>
      <c r="G19" s="596">
        <v>0.9219999999999999</v>
      </c>
      <c r="H19" s="596">
        <f t="shared" si="9"/>
        <v>16.676</v>
      </c>
      <c r="I19" s="598">
        <f t="shared" si="10"/>
        <v>0.8872631326457188</v>
      </c>
      <c r="J19" s="595">
        <v>38.653000000000006</v>
      </c>
      <c r="K19" s="596">
        <v>5.047000000000001</v>
      </c>
      <c r="L19" s="596">
        <f t="shared" si="11"/>
        <v>43.7</v>
      </c>
      <c r="M19" s="597">
        <f t="shared" si="4"/>
        <v>0.0005368186993730523</v>
      </c>
      <c r="N19" s="596">
        <v>22.405</v>
      </c>
      <c r="O19" s="596">
        <v>4.925</v>
      </c>
      <c r="P19" s="596">
        <f t="shared" si="12"/>
        <v>27.330000000000002</v>
      </c>
      <c r="Q19" s="598">
        <f t="shared" si="6"/>
        <v>0.5989754848152213</v>
      </c>
    </row>
    <row r="20" spans="1:17" s="584" customFormat="1" ht="18" customHeight="1">
      <c r="A20" s="599" t="s">
        <v>186</v>
      </c>
      <c r="B20" s="600">
        <f>SUM(B21:B26)</f>
        <v>2654.6810000000005</v>
      </c>
      <c r="C20" s="601">
        <f>SUM(C21:C26)</f>
        <v>734.6179999999999</v>
      </c>
      <c r="D20" s="601">
        <f t="shared" si="8"/>
        <v>3389.2990000000004</v>
      </c>
      <c r="E20" s="602">
        <f t="shared" si="1"/>
        <v>0.088090385809909</v>
      </c>
      <c r="F20" s="600">
        <f>SUM(F21:F26)</f>
        <v>2721.7929999999997</v>
      </c>
      <c r="G20" s="601">
        <f>SUM(G21:G26)</f>
        <v>662.0930000000001</v>
      </c>
      <c r="H20" s="601">
        <f aca="true" t="shared" si="13" ref="H20:H26">G20+F20</f>
        <v>3383.8859999999995</v>
      </c>
      <c r="I20" s="603">
        <f t="shared" si="10"/>
        <v>0.0015996401770039803</v>
      </c>
      <c r="J20" s="600">
        <f>SUM(J21:J26)</f>
        <v>5674.16</v>
      </c>
      <c r="K20" s="601">
        <f>SUM(K21:K26)</f>
        <v>1457.6359999999997</v>
      </c>
      <c r="L20" s="601">
        <f aca="true" t="shared" si="14" ref="L20:L26">K20+J20</f>
        <v>7131.795999999999</v>
      </c>
      <c r="M20" s="602">
        <f t="shared" si="4"/>
        <v>0.08760827123372852</v>
      </c>
      <c r="N20" s="600">
        <f>SUM(N21:N26)</f>
        <v>4891.485000000001</v>
      </c>
      <c r="O20" s="601">
        <f>SUM(O21:O26)</f>
        <v>1158.169</v>
      </c>
      <c r="P20" s="601">
        <f aca="true" t="shared" si="15" ref="P20:P26">O20+N20</f>
        <v>6049.654</v>
      </c>
      <c r="Q20" s="604">
        <f aca="true" t="shared" si="16" ref="Q20:Q39">IF(ISERROR(L20/P20-1),"         /0",(L20/P20-1))</f>
        <v>0.17887667625288972</v>
      </c>
    </row>
    <row r="21" spans="1:17" ht="18" customHeight="1">
      <c r="A21" s="594" t="s">
        <v>248</v>
      </c>
      <c r="B21" s="595">
        <v>1467.7410000000002</v>
      </c>
      <c r="C21" s="596"/>
      <c r="D21" s="596">
        <f t="shared" si="8"/>
        <v>1467.7410000000002</v>
      </c>
      <c r="E21" s="597">
        <f t="shared" si="1"/>
        <v>0.03814767329734604</v>
      </c>
      <c r="F21" s="595">
        <v>1517.016</v>
      </c>
      <c r="G21" s="596"/>
      <c r="H21" s="596">
        <f t="shared" si="13"/>
        <v>1517.016</v>
      </c>
      <c r="I21" s="598">
        <f t="shared" si="10"/>
        <v>-0.032481529529022724</v>
      </c>
      <c r="J21" s="595">
        <v>3255.4030000000002</v>
      </c>
      <c r="K21" s="596"/>
      <c r="L21" s="596">
        <f t="shared" si="14"/>
        <v>3255.4030000000002</v>
      </c>
      <c r="M21" s="597">
        <f t="shared" si="4"/>
        <v>0.03998995891064377</v>
      </c>
      <c r="N21" s="595">
        <v>2745.396</v>
      </c>
      <c r="O21" s="596"/>
      <c r="P21" s="596">
        <f t="shared" si="15"/>
        <v>2745.396</v>
      </c>
      <c r="Q21" s="598">
        <f t="shared" si="16"/>
        <v>0.18576810048532155</v>
      </c>
    </row>
    <row r="22" spans="1:17" ht="18" customHeight="1">
      <c r="A22" s="594" t="s">
        <v>225</v>
      </c>
      <c r="B22" s="595">
        <v>297.122</v>
      </c>
      <c r="C22" s="596">
        <v>446.265</v>
      </c>
      <c r="D22" s="596">
        <f t="shared" si="8"/>
        <v>743.387</v>
      </c>
      <c r="E22" s="597">
        <f t="shared" si="1"/>
        <v>0.019321177516669612</v>
      </c>
      <c r="F22" s="595">
        <v>212.844</v>
      </c>
      <c r="G22" s="596">
        <v>394.531</v>
      </c>
      <c r="H22" s="596">
        <f t="shared" si="13"/>
        <v>607.375</v>
      </c>
      <c r="I22" s="598">
        <f>IF(ISERROR(D22/H22-1),"         /0",(D22/H22-1))</f>
        <v>0.22393414282774216</v>
      </c>
      <c r="J22" s="595">
        <v>726.823</v>
      </c>
      <c r="K22" s="596">
        <v>867.512</v>
      </c>
      <c r="L22" s="596">
        <f t="shared" si="14"/>
        <v>1594.335</v>
      </c>
      <c r="M22" s="597">
        <f t="shared" si="4"/>
        <v>0.019585099337870376</v>
      </c>
      <c r="N22" s="595">
        <v>438.205</v>
      </c>
      <c r="O22" s="596">
        <v>684.2310000000001</v>
      </c>
      <c r="P22" s="596">
        <f t="shared" si="15"/>
        <v>1122.4360000000001</v>
      </c>
      <c r="Q22" s="598">
        <f t="shared" si="16"/>
        <v>0.4204239707208248</v>
      </c>
    </row>
    <row r="23" spans="1:17" ht="18" customHeight="1">
      <c r="A23" s="594" t="s">
        <v>249</v>
      </c>
      <c r="B23" s="595">
        <v>410.014</v>
      </c>
      <c r="C23" s="596">
        <v>70.139</v>
      </c>
      <c r="D23" s="596">
        <f>C23+B23</f>
        <v>480.153</v>
      </c>
      <c r="E23" s="597">
        <f t="shared" si="1"/>
        <v>0.012479531318359705</v>
      </c>
      <c r="F23" s="595">
        <v>364.402</v>
      </c>
      <c r="G23" s="596">
        <v>45.461</v>
      </c>
      <c r="H23" s="596">
        <f>G23+F23</f>
        <v>409.863</v>
      </c>
      <c r="I23" s="598">
        <f>IF(ISERROR(D23/H23-1),"         /0",(D23/H23-1))</f>
        <v>0.17149632926124103</v>
      </c>
      <c r="J23" s="595">
        <v>739.135</v>
      </c>
      <c r="K23" s="596">
        <v>146.558</v>
      </c>
      <c r="L23" s="596">
        <f>K23+J23</f>
        <v>885.693</v>
      </c>
      <c r="M23" s="597">
        <f t="shared" si="4"/>
        <v>0.010880012913130819</v>
      </c>
      <c r="N23" s="595">
        <v>623.008</v>
      </c>
      <c r="O23" s="596">
        <v>88.02199999999999</v>
      </c>
      <c r="P23" s="596">
        <f>O23+N23</f>
        <v>711.03</v>
      </c>
      <c r="Q23" s="598">
        <f>IF(ISERROR(L23/P23-1),"         /0",(L23/P23-1))</f>
        <v>0.2456478629593688</v>
      </c>
    </row>
    <row r="24" spans="1:17" ht="18" customHeight="1">
      <c r="A24" s="594" t="s">
        <v>227</v>
      </c>
      <c r="B24" s="595">
        <v>419.08299999999997</v>
      </c>
      <c r="C24" s="596"/>
      <c r="D24" s="596">
        <f t="shared" si="8"/>
        <v>419.08299999999997</v>
      </c>
      <c r="E24" s="597">
        <f t="shared" si="1"/>
        <v>0.010892276885684645</v>
      </c>
      <c r="F24" s="595">
        <v>581.4789999999999</v>
      </c>
      <c r="G24" s="596">
        <v>0</v>
      </c>
      <c r="H24" s="596">
        <f t="shared" si="13"/>
        <v>581.4789999999999</v>
      </c>
      <c r="I24" s="598">
        <f t="shared" si="10"/>
        <v>-0.279280937058776</v>
      </c>
      <c r="J24" s="595">
        <v>836.1229999999999</v>
      </c>
      <c r="K24" s="596"/>
      <c r="L24" s="596">
        <f t="shared" si="14"/>
        <v>836.1229999999999</v>
      </c>
      <c r="M24" s="597">
        <f t="shared" si="4"/>
        <v>0.010271086072674932</v>
      </c>
      <c r="N24" s="595">
        <v>996.8590000000002</v>
      </c>
      <c r="O24" s="596">
        <v>0</v>
      </c>
      <c r="P24" s="596">
        <f t="shared" si="15"/>
        <v>996.8590000000002</v>
      </c>
      <c r="Q24" s="598">
        <f t="shared" si="16"/>
        <v>-0.16124246257494812</v>
      </c>
    </row>
    <row r="25" spans="1:17" ht="18" customHeight="1">
      <c r="A25" s="594" t="s">
        <v>226</v>
      </c>
      <c r="B25" s="595">
        <v>52.416</v>
      </c>
      <c r="C25" s="596">
        <v>218.214</v>
      </c>
      <c r="D25" s="596">
        <f>C25+B25</f>
        <v>270.63</v>
      </c>
      <c r="E25" s="597">
        <f t="shared" si="1"/>
        <v>0.00703387370418947</v>
      </c>
      <c r="F25" s="595">
        <v>37.144</v>
      </c>
      <c r="G25" s="596">
        <v>222.101</v>
      </c>
      <c r="H25" s="596">
        <f t="shared" si="13"/>
        <v>259.245</v>
      </c>
      <c r="I25" s="598">
        <f aca="true" t="shared" si="17" ref="I25:I39">IF(ISERROR(D25/H25-1),"         /0",(D25/H25-1))</f>
        <v>0.04391598680784581</v>
      </c>
      <c r="J25" s="595">
        <v>102.791</v>
      </c>
      <c r="K25" s="596">
        <v>415.76599999999996</v>
      </c>
      <c r="L25" s="596">
        <f t="shared" si="14"/>
        <v>518.557</v>
      </c>
      <c r="M25" s="597">
        <f t="shared" si="4"/>
        <v>0.006370047924274414</v>
      </c>
      <c r="N25" s="595">
        <v>72.537</v>
      </c>
      <c r="O25" s="596">
        <v>385.916</v>
      </c>
      <c r="P25" s="596">
        <f t="shared" si="15"/>
        <v>458.453</v>
      </c>
      <c r="Q25" s="598">
        <f>IF(ISERROR(L25/P25-1),"         /0",(L25/P25-1))</f>
        <v>0.13110177051955163</v>
      </c>
    </row>
    <row r="26" spans="1:17" ht="18" customHeight="1" thickBot="1">
      <c r="A26" s="594" t="s">
        <v>224</v>
      </c>
      <c r="B26" s="595">
        <v>8.305</v>
      </c>
      <c r="C26" s="596">
        <v>0</v>
      </c>
      <c r="D26" s="596">
        <f t="shared" si="8"/>
        <v>8.305</v>
      </c>
      <c r="E26" s="597">
        <f t="shared" si="1"/>
        <v>0.00021585308765951133</v>
      </c>
      <c r="F26" s="595">
        <v>8.908000000000001</v>
      </c>
      <c r="G26" s="596">
        <v>0</v>
      </c>
      <c r="H26" s="596">
        <f t="shared" si="13"/>
        <v>8.908000000000001</v>
      </c>
      <c r="I26" s="598">
        <f t="shared" si="17"/>
        <v>-0.06769196228109575</v>
      </c>
      <c r="J26" s="595">
        <v>13.885</v>
      </c>
      <c r="K26" s="596">
        <v>27.8</v>
      </c>
      <c r="L26" s="596">
        <f t="shared" si="14"/>
        <v>41.685</v>
      </c>
      <c r="M26" s="597">
        <f t="shared" si="4"/>
        <v>0.0005120660751342262</v>
      </c>
      <c r="N26" s="595">
        <v>15.48</v>
      </c>
      <c r="O26" s="596">
        <v>0</v>
      </c>
      <c r="P26" s="596">
        <f t="shared" si="15"/>
        <v>15.48</v>
      </c>
      <c r="Q26" s="598">
        <f t="shared" si="16"/>
        <v>1.6928294573643412</v>
      </c>
    </row>
    <row r="27" spans="1:17" s="584" customFormat="1" ht="18" customHeight="1">
      <c r="A27" s="579" t="s">
        <v>228</v>
      </c>
      <c r="B27" s="580">
        <f>SUM(B28:B33)</f>
        <v>2508.2359999999994</v>
      </c>
      <c r="C27" s="581">
        <f>SUM(C28:C33)</f>
        <v>2278.4700000000003</v>
      </c>
      <c r="D27" s="581">
        <f aca="true" t="shared" si="18" ref="D27:D39">C27+B27</f>
        <v>4786.706</v>
      </c>
      <c r="E27" s="582">
        <f t="shared" si="1"/>
        <v>0.1244100264681889</v>
      </c>
      <c r="F27" s="580">
        <f>SUM(F28:F33)</f>
        <v>2292.5299999999997</v>
      </c>
      <c r="G27" s="581">
        <f>SUM(G28:G33)</f>
        <v>1401.294</v>
      </c>
      <c r="H27" s="581">
        <f aca="true" t="shared" si="19" ref="H27:H39">G27+F27</f>
        <v>3693.8239999999996</v>
      </c>
      <c r="I27" s="583">
        <f t="shared" si="17"/>
        <v>0.29586737213251113</v>
      </c>
      <c r="J27" s="580">
        <f>SUM(J28:J33)</f>
        <v>4715.996999999999</v>
      </c>
      <c r="K27" s="581">
        <f>SUM(K28:K33)</f>
        <v>4115.9259999999995</v>
      </c>
      <c r="L27" s="581">
        <f aca="true" t="shared" si="20" ref="L27:L39">K27+J27</f>
        <v>8831.922999999999</v>
      </c>
      <c r="M27" s="582">
        <f t="shared" si="4"/>
        <v>0.1084929386229507</v>
      </c>
      <c r="N27" s="580">
        <f>SUM(N28:N33)</f>
        <v>4101.621999999999</v>
      </c>
      <c r="O27" s="581">
        <f>SUM(O28:O33)</f>
        <v>2574.712</v>
      </c>
      <c r="P27" s="581">
        <f aca="true" t="shared" si="21" ref="P27:P39">O27+N27</f>
        <v>6676.333999999999</v>
      </c>
      <c r="Q27" s="583">
        <f t="shared" si="16"/>
        <v>0.3228701559868037</v>
      </c>
    </row>
    <row r="28" spans="1:17" s="605" customFormat="1" ht="18" customHeight="1">
      <c r="A28" s="585" t="s">
        <v>229</v>
      </c>
      <c r="B28" s="586">
        <v>1840.5659999999996</v>
      </c>
      <c r="C28" s="587">
        <v>1586.9130000000002</v>
      </c>
      <c r="D28" s="587">
        <f t="shared" si="18"/>
        <v>3427.479</v>
      </c>
      <c r="E28" s="588">
        <f t="shared" si="1"/>
        <v>0.089082712226145</v>
      </c>
      <c r="F28" s="586">
        <v>1341.213</v>
      </c>
      <c r="G28" s="587">
        <v>781.305</v>
      </c>
      <c r="H28" s="587">
        <f t="shared" si="19"/>
        <v>2122.518</v>
      </c>
      <c r="I28" s="589">
        <f t="shared" si="17"/>
        <v>0.6148174008418301</v>
      </c>
      <c r="J28" s="586">
        <v>3543.66</v>
      </c>
      <c r="K28" s="587">
        <v>3052.0870000000004</v>
      </c>
      <c r="L28" s="587">
        <f t="shared" si="20"/>
        <v>6595.747</v>
      </c>
      <c r="M28" s="588">
        <f t="shared" si="4"/>
        <v>0.08102334841953573</v>
      </c>
      <c r="N28" s="587">
        <v>2243.98</v>
      </c>
      <c r="O28" s="587">
        <v>1430.705</v>
      </c>
      <c r="P28" s="587">
        <f t="shared" si="21"/>
        <v>3674.685</v>
      </c>
      <c r="Q28" s="589">
        <f t="shared" si="16"/>
        <v>0.7949149382872274</v>
      </c>
    </row>
    <row r="29" spans="1:17" s="605" customFormat="1" ht="18" customHeight="1">
      <c r="A29" s="585" t="s">
        <v>230</v>
      </c>
      <c r="B29" s="586">
        <v>452.18800000000005</v>
      </c>
      <c r="C29" s="587">
        <v>553.4169999999999</v>
      </c>
      <c r="D29" s="587">
        <f>C29+B29</f>
        <v>1005.605</v>
      </c>
      <c r="E29" s="588">
        <f t="shared" si="1"/>
        <v>0.026136417124123165</v>
      </c>
      <c r="F29" s="586">
        <v>711.867</v>
      </c>
      <c r="G29" s="587">
        <v>569.28</v>
      </c>
      <c r="H29" s="587">
        <f t="shared" si="19"/>
        <v>1281.147</v>
      </c>
      <c r="I29" s="589">
        <f t="shared" si="17"/>
        <v>-0.21507446062005364</v>
      </c>
      <c r="J29" s="586">
        <v>824.73</v>
      </c>
      <c r="K29" s="587">
        <v>903.0519999999999</v>
      </c>
      <c r="L29" s="587">
        <f t="shared" si="20"/>
        <v>1727.782</v>
      </c>
      <c r="M29" s="588">
        <f t="shared" si="4"/>
        <v>0.0212243864082419</v>
      </c>
      <c r="N29" s="587">
        <v>1459.139</v>
      </c>
      <c r="O29" s="587">
        <v>1063.358</v>
      </c>
      <c r="P29" s="587">
        <f t="shared" si="21"/>
        <v>2522.497</v>
      </c>
      <c r="Q29" s="589">
        <f>IF(ISERROR(L29/P29-1),"         /0",(L29/P29-1))</f>
        <v>-0.3150509197830562</v>
      </c>
    </row>
    <row r="30" spans="1:17" s="605" customFormat="1" ht="18" customHeight="1">
      <c r="A30" s="585" t="s">
        <v>231</v>
      </c>
      <c r="B30" s="586">
        <v>137.302</v>
      </c>
      <c r="C30" s="587">
        <v>56.547</v>
      </c>
      <c r="D30" s="587">
        <f>C30+B30</f>
        <v>193.849</v>
      </c>
      <c r="E30" s="588">
        <f t="shared" si="1"/>
        <v>0.005038278770585022</v>
      </c>
      <c r="F30" s="586">
        <v>129.07299999999998</v>
      </c>
      <c r="G30" s="587">
        <v>42.073</v>
      </c>
      <c r="H30" s="587">
        <f t="shared" si="19"/>
        <v>171.146</v>
      </c>
      <c r="I30" s="589">
        <f t="shared" si="17"/>
        <v>0.13265282273614343</v>
      </c>
      <c r="J30" s="586">
        <v>210.42</v>
      </c>
      <c r="K30" s="587">
        <v>69.792</v>
      </c>
      <c r="L30" s="587">
        <f t="shared" si="20"/>
        <v>280.212</v>
      </c>
      <c r="M30" s="588">
        <f t="shared" si="4"/>
        <v>0.003442174860153815</v>
      </c>
      <c r="N30" s="587">
        <v>208.37199999999999</v>
      </c>
      <c r="O30" s="587">
        <v>62.538000000000004</v>
      </c>
      <c r="P30" s="587">
        <f t="shared" si="21"/>
        <v>270.90999999999997</v>
      </c>
      <c r="Q30" s="589">
        <f>IF(ISERROR(L30/P30-1),"         /0",(L30/P30-1))</f>
        <v>0.03433612638883776</v>
      </c>
    </row>
    <row r="31" spans="1:17" s="605" customFormat="1" ht="18" customHeight="1">
      <c r="A31" s="585" t="s">
        <v>232</v>
      </c>
      <c r="B31" s="586">
        <v>21.874000000000002</v>
      </c>
      <c r="C31" s="587">
        <v>77.916</v>
      </c>
      <c r="D31" s="587">
        <f>C31+B31</f>
        <v>99.78999999999999</v>
      </c>
      <c r="E31" s="588">
        <f t="shared" si="1"/>
        <v>0.002593615847988276</v>
      </c>
      <c r="F31" s="586">
        <v>76.821</v>
      </c>
      <c r="G31" s="587">
        <v>7.534</v>
      </c>
      <c r="H31" s="587">
        <f t="shared" si="19"/>
        <v>84.355</v>
      </c>
      <c r="I31" s="589">
        <f t="shared" si="17"/>
        <v>0.18297670558947288</v>
      </c>
      <c r="J31" s="586">
        <v>37.478</v>
      </c>
      <c r="K31" s="587">
        <v>81.979</v>
      </c>
      <c r="L31" s="587">
        <f t="shared" si="20"/>
        <v>119.457</v>
      </c>
      <c r="M31" s="588">
        <f t="shared" si="4"/>
        <v>0.0014674313814875676</v>
      </c>
      <c r="N31" s="587">
        <v>106.462</v>
      </c>
      <c r="O31" s="587">
        <v>9.775</v>
      </c>
      <c r="P31" s="587">
        <f t="shared" si="21"/>
        <v>116.23700000000001</v>
      </c>
      <c r="Q31" s="589">
        <f t="shared" si="16"/>
        <v>0.02770202259177368</v>
      </c>
    </row>
    <row r="32" spans="1:17" s="605" customFormat="1" ht="18" customHeight="1">
      <c r="A32" s="585" t="s">
        <v>233</v>
      </c>
      <c r="B32" s="586">
        <v>20.19</v>
      </c>
      <c r="C32" s="587">
        <v>1.04</v>
      </c>
      <c r="D32" s="587">
        <f>C32+B32</f>
        <v>21.23</v>
      </c>
      <c r="E32" s="588">
        <f t="shared" si="1"/>
        <v>0.000551783389646168</v>
      </c>
      <c r="F32" s="586">
        <v>13.716</v>
      </c>
      <c r="G32" s="587">
        <v>0.542</v>
      </c>
      <c r="H32" s="587">
        <f t="shared" si="19"/>
        <v>14.258</v>
      </c>
      <c r="I32" s="589">
        <f t="shared" si="17"/>
        <v>0.48898863795763803</v>
      </c>
      <c r="J32" s="586">
        <v>38.602000000000004</v>
      </c>
      <c r="K32" s="587">
        <v>5.205</v>
      </c>
      <c r="L32" s="587">
        <f t="shared" si="20"/>
        <v>43.807</v>
      </c>
      <c r="M32" s="588">
        <f t="shared" si="4"/>
        <v>0.0005381331067147667</v>
      </c>
      <c r="N32" s="587">
        <v>48.283</v>
      </c>
      <c r="O32" s="587">
        <v>1.631</v>
      </c>
      <c r="P32" s="587">
        <f t="shared" si="21"/>
        <v>49.914</v>
      </c>
      <c r="Q32" s="589">
        <f t="shared" si="16"/>
        <v>-0.12235044276154983</v>
      </c>
    </row>
    <row r="33" spans="1:17" s="605" customFormat="1" ht="18" customHeight="1" thickBot="1">
      <c r="A33" s="585" t="s">
        <v>224</v>
      </c>
      <c r="B33" s="586">
        <v>36.116</v>
      </c>
      <c r="C33" s="587">
        <v>2.637</v>
      </c>
      <c r="D33" s="587">
        <f>C33+B33</f>
        <v>38.753</v>
      </c>
      <c r="E33" s="588">
        <f t="shared" si="1"/>
        <v>0.0010072191097012695</v>
      </c>
      <c r="F33" s="586">
        <v>19.84</v>
      </c>
      <c r="G33" s="587">
        <v>0.56</v>
      </c>
      <c r="H33" s="587">
        <f t="shared" si="19"/>
        <v>20.4</v>
      </c>
      <c r="I33" s="589">
        <f t="shared" si="17"/>
        <v>0.8996568627450983</v>
      </c>
      <c r="J33" s="586">
        <v>61.107</v>
      </c>
      <c r="K33" s="587">
        <v>3.811</v>
      </c>
      <c r="L33" s="587">
        <f t="shared" si="20"/>
        <v>64.918</v>
      </c>
      <c r="M33" s="588">
        <f t="shared" si="4"/>
        <v>0.0007974644468169294</v>
      </c>
      <c r="N33" s="587">
        <v>35.385999999999996</v>
      </c>
      <c r="O33" s="587">
        <v>6.705</v>
      </c>
      <c r="P33" s="587">
        <f t="shared" si="21"/>
        <v>42.090999999999994</v>
      </c>
      <c r="Q33" s="589">
        <f t="shared" si="16"/>
        <v>0.5423249625810747</v>
      </c>
    </row>
    <row r="34" spans="1:17" s="584" customFormat="1" ht="18" customHeight="1">
      <c r="A34" s="579" t="s">
        <v>202</v>
      </c>
      <c r="B34" s="580">
        <f>SUM(B35:B38)</f>
        <v>882.6600000000001</v>
      </c>
      <c r="C34" s="581">
        <f>SUM(C35:C38)</f>
        <v>394.127</v>
      </c>
      <c r="D34" s="581">
        <f t="shared" si="18"/>
        <v>1276.787</v>
      </c>
      <c r="E34" s="582">
        <f t="shared" si="1"/>
        <v>0.033184637716258215</v>
      </c>
      <c r="F34" s="580">
        <f>SUM(F35:F38)</f>
        <v>1223.402</v>
      </c>
      <c r="G34" s="581">
        <f>SUM(G35:G38)</f>
        <v>705.126</v>
      </c>
      <c r="H34" s="581">
        <f t="shared" si="19"/>
        <v>1928.528</v>
      </c>
      <c r="I34" s="583">
        <f t="shared" si="17"/>
        <v>-0.3379473878522894</v>
      </c>
      <c r="J34" s="580">
        <f>SUM(J35:J38)</f>
        <v>1658.2530000000002</v>
      </c>
      <c r="K34" s="581">
        <f>SUM(K35:K38)</f>
        <v>862.2100000000002</v>
      </c>
      <c r="L34" s="581">
        <f t="shared" si="20"/>
        <v>2520.463</v>
      </c>
      <c r="M34" s="582">
        <f t="shared" si="4"/>
        <v>0.030961823100180814</v>
      </c>
      <c r="N34" s="580">
        <f>SUM(N35:N38)</f>
        <v>2369.27</v>
      </c>
      <c r="O34" s="581">
        <f>SUM(O35:O38)</f>
        <v>1363.0249999999999</v>
      </c>
      <c r="P34" s="581">
        <f t="shared" si="21"/>
        <v>3732.295</v>
      </c>
      <c r="Q34" s="583">
        <f t="shared" si="16"/>
        <v>-0.32468816103764575</v>
      </c>
    </row>
    <row r="35" spans="1:17" ht="18" customHeight="1">
      <c r="A35" s="585" t="s">
        <v>235</v>
      </c>
      <c r="B35" s="586">
        <v>665.5590000000001</v>
      </c>
      <c r="C35" s="587">
        <v>381.586</v>
      </c>
      <c r="D35" s="587">
        <f t="shared" si="18"/>
        <v>1047.145</v>
      </c>
      <c r="E35" s="588">
        <f t="shared" si="1"/>
        <v>0.0272160724235062</v>
      </c>
      <c r="F35" s="586">
        <v>1141.305</v>
      </c>
      <c r="G35" s="587">
        <v>534.8209999999999</v>
      </c>
      <c r="H35" s="587">
        <f t="shared" si="19"/>
        <v>1676.126</v>
      </c>
      <c r="I35" s="589">
        <f t="shared" si="17"/>
        <v>-0.3752587812610746</v>
      </c>
      <c r="J35" s="586">
        <v>1322.41</v>
      </c>
      <c r="K35" s="587">
        <v>849.623</v>
      </c>
      <c r="L35" s="587">
        <f t="shared" si="20"/>
        <v>2172.0330000000004</v>
      </c>
      <c r="M35" s="588">
        <f t="shared" si="4"/>
        <v>0.02668164599668991</v>
      </c>
      <c r="N35" s="587">
        <v>2195.385</v>
      </c>
      <c r="O35" s="587">
        <v>1131.145</v>
      </c>
      <c r="P35" s="587">
        <f t="shared" si="21"/>
        <v>3326.53</v>
      </c>
      <c r="Q35" s="589">
        <f t="shared" si="16"/>
        <v>-0.34705744424370133</v>
      </c>
    </row>
    <row r="36" spans="1:17" ht="18" customHeight="1">
      <c r="A36" s="585" t="s">
        <v>250</v>
      </c>
      <c r="B36" s="586">
        <v>192.66799999999998</v>
      </c>
      <c r="C36" s="587">
        <v>5.964</v>
      </c>
      <c r="D36" s="587">
        <f>C36+B36</f>
        <v>198.63199999999998</v>
      </c>
      <c r="E36" s="588">
        <f t="shared" si="1"/>
        <v>0.0051625924753743585</v>
      </c>
      <c r="F36" s="586">
        <v>53.203</v>
      </c>
      <c r="G36" s="587">
        <v>25.851</v>
      </c>
      <c r="H36" s="587">
        <f t="shared" si="19"/>
        <v>79.054</v>
      </c>
      <c r="I36" s="589">
        <f t="shared" si="17"/>
        <v>1.512611632554962</v>
      </c>
      <c r="J36" s="586">
        <v>303.154</v>
      </c>
      <c r="K36" s="587">
        <v>5.964</v>
      </c>
      <c r="L36" s="587">
        <f t="shared" si="20"/>
        <v>309.118</v>
      </c>
      <c r="M36" s="588">
        <f t="shared" si="4"/>
        <v>0.0037972613893089056</v>
      </c>
      <c r="N36" s="587">
        <v>109.691</v>
      </c>
      <c r="O36" s="587">
        <v>33.903</v>
      </c>
      <c r="P36" s="587">
        <f t="shared" si="21"/>
        <v>143.594</v>
      </c>
      <c r="Q36" s="589">
        <f>IF(ISERROR(L36/P36-1),"         /0",(L36/P36-1))</f>
        <v>1.1527222585901917</v>
      </c>
    </row>
    <row r="37" spans="1:17" ht="18" customHeight="1">
      <c r="A37" s="585" t="s">
        <v>236</v>
      </c>
      <c r="B37" s="586">
        <v>23.284</v>
      </c>
      <c r="C37" s="587">
        <v>6.577</v>
      </c>
      <c r="D37" s="587">
        <f>C37+B37</f>
        <v>29.860999999999997</v>
      </c>
      <c r="E37" s="588">
        <f t="shared" si="1"/>
        <v>0.0007761094582300623</v>
      </c>
      <c r="F37" s="586">
        <v>10.7</v>
      </c>
      <c r="G37" s="587">
        <v>142.97</v>
      </c>
      <c r="H37" s="587">
        <f t="shared" si="19"/>
        <v>153.67</v>
      </c>
      <c r="I37" s="589">
        <f t="shared" si="17"/>
        <v>-0.8056810047504392</v>
      </c>
      <c r="J37" s="586">
        <v>30.363</v>
      </c>
      <c r="K37" s="587">
        <v>6.623</v>
      </c>
      <c r="L37" s="587">
        <f t="shared" si="20"/>
        <v>36.986</v>
      </c>
      <c r="M37" s="588">
        <f t="shared" si="4"/>
        <v>0.0004543427097256684</v>
      </c>
      <c r="N37" s="587">
        <v>45.773999999999994</v>
      </c>
      <c r="O37" s="587">
        <v>196.49300000000002</v>
      </c>
      <c r="P37" s="587">
        <f t="shared" si="21"/>
        <v>242.26700000000002</v>
      </c>
      <c r="Q37" s="589">
        <f t="shared" si="16"/>
        <v>-0.8473337268385707</v>
      </c>
    </row>
    <row r="38" spans="1:17" ht="18" customHeight="1" thickBot="1">
      <c r="A38" s="585" t="s">
        <v>224</v>
      </c>
      <c r="B38" s="586">
        <v>1.149</v>
      </c>
      <c r="C38" s="587">
        <v>0</v>
      </c>
      <c r="D38" s="587">
        <f t="shared" si="18"/>
        <v>1.149</v>
      </c>
      <c r="E38" s="588">
        <f t="shared" si="1"/>
        <v>2.9863359147595244E-05</v>
      </c>
      <c r="F38" s="586">
        <v>18.194000000000003</v>
      </c>
      <c r="G38" s="587">
        <v>1.484</v>
      </c>
      <c r="H38" s="587">
        <f t="shared" si="19"/>
        <v>19.678000000000004</v>
      </c>
      <c r="I38" s="589">
        <f t="shared" si="17"/>
        <v>-0.9416099197072874</v>
      </c>
      <c r="J38" s="586">
        <v>2.3260000000000005</v>
      </c>
      <c r="K38" s="587">
        <v>0</v>
      </c>
      <c r="L38" s="587">
        <f t="shared" si="20"/>
        <v>2.3260000000000005</v>
      </c>
      <c r="M38" s="588">
        <f t="shared" si="4"/>
        <v>2.8573004456332265E-05</v>
      </c>
      <c r="N38" s="586">
        <v>18.42</v>
      </c>
      <c r="O38" s="587">
        <v>1.484</v>
      </c>
      <c r="P38" s="587">
        <f t="shared" si="21"/>
        <v>19.904000000000003</v>
      </c>
      <c r="Q38" s="589">
        <f t="shared" si="16"/>
        <v>-0.8831390675241158</v>
      </c>
    </row>
    <row r="39" spans="1:17" ht="18" customHeight="1" thickBot="1">
      <c r="A39" s="606" t="s">
        <v>208</v>
      </c>
      <c r="B39" s="607">
        <v>36.353</v>
      </c>
      <c r="C39" s="608">
        <v>0.452</v>
      </c>
      <c r="D39" s="608">
        <f t="shared" si="18"/>
        <v>36.805</v>
      </c>
      <c r="E39" s="609">
        <f t="shared" si="1"/>
        <v>0.0009565891500672263</v>
      </c>
      <c r="F39" s="607">
        <v>39.485</v>
      </c>
      <c r="G39" s="608">
        <v>1.071</v>
      </c>
      <c r="H39" s="608">
        <f t="shared" si="19"/>
        <v>40.556</v>
      </c>
      <c r="I39" s="610">
        <f t="shared" si="17"/>
        <v>-0.09248939737646711</v>
      </c>
      <c r="J39" s="607">
        <v>69.275</v>
      </c>
      <c r="K39" s="608">
        <v>1.849</v>
      </c>
      <c r="L39" s="608">
        <f t="shared" si="20"/>
        <v>71.12400000000001</v>
      </c>
      <c r="M39" s="609">
        <f t="shared" si="4"/>
        <v>0.000873700072636361</v>
      </c>
      <c r="N39" s="607">
        <v>81.40600000000002</v>
      </c>
      <c r="O39" s="608">
        <v>1.68</v>
      </c>
      <c r="P39" s="608">
        <f t="shared" si="21"/>
        <v>83.08600000000003</v>
      </c>
      <c r="Q39" s="610">
        <f t="shared" si="16"/>
        <v>-0.1439713068386974</v>
      </c>
    </row>
    <row r="40" ht="14.25">
      <c r="A40" s="185" t="s">
        <v>251</v>
      </c>
    </row>
    <row r="41" ht="14.25">
      <c r="A41" s="185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40:Q65536 I40:I65536 Q3:Q6 I3:I6">
    <cfRule type="cellIs" priority="1" dxfId="0" operator="lessThan" stopIfTrue="1">
      <formula>0</formula>
    </cfRule>
  </conditionalFormatting>
  <conditionalFormatting sqref="Q7:Q39 I7:I3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="92" zoomScaleNormal="92" zoomScalePageLayoutView="0" workbookViewId="0" topLeftCell="A1">
      <selection activeCell="A7" sqref="A7:IV7"/>
    </sheetView>
  </sheetViews>
  <sheetFormatPr defaultColWidth="9.140625" defaultRowHeight="12.75"/>
  <cols>
    <col min="1" max="1" width="25.28125" style="611" customWidth="1"/>
    <col min="2" max="2" width="8.421875" style="611" bestFit="1" customWidth="1"/>
    <col min="3" max="3" width="9.28125" style="611" bestFit="1" customWidth="1"/>
    <col min="4" max="4" width="8.421875" style="611" customWidth="1"/>
    <col min="5" max="5" width="9.8515625" style="611" customWidth="1"/>
    <col min="6" max="6" width="8.421875" style="611" bestFit="1" customWidth="1"/>
    <col min="7" max="7" width="9.28125" style="611" bestFit="1" customWidth="1"/>
    <col min="8" max="8" width="8.421875" style="611" bestFit="1" customWidth="1"/>
    <col min="9" max="9" width="8.7109375" style="611" customWidth="1"/>
    <col min="10" max="10" width="10.00390625" style="611" customWidth="1"/>
    <col min="11" max="11" width="9.8515625" style="611" customWidth="1"/>
    <col min="12" max="12" width="9.00390625" style="611" customWidth="1"/>
    <col min="13" max="13" width="10.8515625" style="611" bestFit="1" customWidth="1"/>
    <col min="14" max="14" width="9.140625" style="611" customWidth="1"/>
    <col min="15" max="15" width="10.00390625" style="611" customWidth="1"/>
    <col min="16" max="16" width="9.28125" style="611" customWidth="1"/>
    <col min="17" max="17" width="9.7109375" style="611" customWidth="1"/>
    <col min="18" max="16384" width="9.140625" style="611" customWidth="1"/>
  </cols>
  <sheetData>
    <row r="1" spans="16:17" ht="18.75" thickBot="1">
      <c r="P1" s="968" t="s">
        <v>0</v>
      </c>
      <c r="Q1" s="969"/>
    </row>
    <row r="2" ht="3.75" customHeight="1" thickBot="1"/>
    <row r="3" spans="1:17" ht="24" customHeight="1" thickBot="1">
      <c r="A3" s="970" t="s">
        <v>252</v>
      </c>
      <c r="B3" s="971"/>
      <c r="C3" s="971"/>
      <c r="D3" s="971"/>
      <c r="E3" s="971"/>
      <c r="F3" s="971"/>
      <c r="G3" s="971"/>
      <c r="H3" s="971"/>
      <c r="I3" s="971"/>
      <c r="J3" s="971"/>
      <c r="K3" s="971"/>
      <c r="L3" s="971"/>
      <c r="M3" s="971"/>
      <c r="N3" s="971"/>
      <c r="O3" s="971"/>
      <c r="P3" s="971"/>
      <c r="Q3" s="972"/>
    </row>
    <row r="4" spans="1:17" ht="15.75" customHeight="1" thickBot="1">
      <c r="A4" s="973" t="s">
        <v>240</v>
      </c>
      <c r="B4" s="965" t="s">
        <v>39</v>
      </c>
      <c r="C4" s="966"/>
      <c r="D4" s="966"/>
      <c r="E4" s="966"/>
      <c r="F4" s="966"/>
      <c r="G4" s="966"/>
      <c r="H4" s="966"/>
      <c r="I4" s="967"/>
      <c r="J4" s="965" t="s">
        <v>40</v>
      </c>
      <c r="K4" s="966"/>
      <c r="L4" s="966"/>
      <c r="M4" s="966"/>
      <c r="N4" s="966"/>
      <c r="O4" s="966"/>
      <c r="P4" s="966"/>
      <c r="Q4" s="967"/>
    </row>
    <row r="5" spans="1:17" s="612" customFormat="1" ht="26.25" customHeight="1">
      <c r="A5" s="974"/>
      <c r="B5" s="976" t="s">
        <v>41</v>
      </c>
      <c r="C5" s="977"/>
      <c r="D5" s="977"/>
      <c r="E5" s="963" t="s">
        <v>42</v>
      </c>
      <c r="F5" s="976" t="s">
        <v>43</v>
      </c>
      <c r="G5" s="977"/>
      <c r="H5" s="977"/>
      <c r="I5" s="961" t="s">
        <v>44</v>
      </c>
      <c r="J5" s="959" t="s">
        <v>212</v>
      </c>
      <c r="K5" s="960"/>
      <c r="L5" s="960"/>
      <c r="M5" s="963" t="s">
        <v>42</v>
      </c>
      <c r="N5" s="959" t="s">
        <v>213</v>
      </c>
      <c r="O5" s="960"/>
      <c r="P5" s="960"/>
      <c r="Q5" s="963" t="s">
        <v>44</v>
      </c>
    </row>
    <row r="6" spans="1:17" s="615" customFormat="1" ht="14.25" thickBot="1">
      <c r="A6" s="975"/>
      <c r="B6" s="613" t="s">
        <v>14</v>
      </c>
      <c r="C6" s="614" t="s">
        <v>15</v>
      </c>
      <c r="D6" s="614" t="s">
        <v>13</v>
      </c>
      <c r="E6" s="964"/>
      <c r="F6" s="613" t="s">
        <v>14</v>
      </c>
      <c r="G6" s="614" t="s">
        <v>15</v>
      </c>
      <c r="H6" s="614" t="s">
        <v>13</v>
      </c>
      <c r="I6" s="962"/>
      <c r="J6" s="613" t="s">
        <v>14</v>
      </c>
      <c r="K6" s="614" t="s">
        <v>15</v>
      </c>
      <c r="L6" s="614" t="s">
        <v>13</v>
      </c>
      <c r="M6" s="964"/>
      <c r="N6" s="613" t="s">
        <v>14</v>
      </c>
      <c r="O6" s="614" t="s">
        <v>15</v>
      </c>
      <c r="P6" s="614" t="s">
        <v>13</v>
      </c>
      <c r="Q6" s="964"/>
    </row>
    <row r="7" spans="1:17" s="741" customFormat="1" ht="18" customHeight="1" thickBot="1">
      <c r="A7" s="735" t="s">
        <v>4</v>
      </c>
      <c r="B7" s="736">
        <f>B8+B20+B28+B34+B40+B46</f>
        <v>24169.087000000003</v>
      </c>
      <c r="C7" s="737">
        <f>C8+C20+C28+C34+C40+C46</f>
        <v>14306.155999999999</v>
      </c>
      <c r="D7" s="738">
        <f aca="true" t="shared" si="0" ref="D7:D12">C7+B7</f>
        <v>38475.243</v>
      </c>
      <c r="E7" s="739">
        <f aca="true" t="shared" si="1" ref="E7:E46">D7/$D$7</f>
        <v>1</v>
      </c>
      <c r="F7" s="736">
        <f>F8+F20+F28+F34+F40+F46</f>
        <v>24124.997000000003</v>
      </c>
      <c r="G7" s="737">
        <f>G8+G20+G28+G34+G40+G46</f>
        <v>12126.486</v>
      </c>
      <c r="H7" s="738">
        <f aca="true" t="shared" si="2" ref="H7:H12">G7+F7</f>
        <v>36251.48300000001</v>
      </c>
      <c r="I7" s="740">
        <f aca="true" t="shared" si="3" ref="I7:I12">IF(ISERROR(D7/H7-1),"         /0",(D7/H7-1))</f>
        <v>0.06134259390160657</v>
      </c>
      <c r="J7" s="736">
        <f>J8+J20+J28+J34+J40+J46</f>
        <v>52093.02</v>
      </c>
      <c r="K7" s="737">
        <f>K8+K20+K28+K34+K40+K46</f>
        <v>29312.489999999998</v>
      </c>
      <c r="L7" s="738">
        <f aca="true" t="shared" si="4" ref="L7:L12">K7+J7</f>
        <v>81405.51</v>
      </c>
      <c r="M7" s="739">
        <f aca="true" t="shared" si="5" ref="M7:M46">L7/$L$7</f>
        <v>1</v>
      </c>
      <c r="N7" s="736">
        <f>N8+N20+N28+N34+N40+N46</f>
        <v>48994.75100000001</v>
      </c>
      <c r="O7" s="737">
        <f>O8+O20+O28+O34+O40+O46</f>
        <v>23607.509</v>
      </c>
      <c r="P7" s="738">
        <f aca="true" t="shared" si="6" ref="P7:P12">O7+N7</f>
        <v>72602.26000000001</v>
      </c>
      <c r="Q7" s="740">
        <f aca="true" t="shared" si="7" ref="Q7:Q12">IF(ISERROR(L7/P7-1),"         /0",(L7/P7-1))</f>
        <v>0.1212531125064149</v>
      </c>
    </row>
    <row r="8" spans="1:17" s="621" customFormat="1" ht="18" customHeight="1">
      <c r="A8" s="616" t="s">
        <v>214</v>
      </c>
      <c r="B8" s="617">
        <f>SUM(B9:B19)</f>
        <v>16057.571000000002</v>
      </c>
      <c r="C8" s="618">
        <f>SUM(C9:C19)</f>
        <v>7687.343</v>
      </c>
      <c r="D8" s="618">
        <f t="shared" si="0"/>
        <v>23744.914</v>
      </c>
      <c r="E8" s="619">
        <f t="shared" si="1"/>
        <v>0.6171478631077132</v>
      </c>
      <c r="F8" s="617">
        <f>SUM(F9:F19)</f>
        <v>15143.902</v>
      </c>
      <c r="G8" s="618">
        <f>SUM(G9:G19)</f>
        <v>5833.172</v>
      </c>
      <c r="H8" s="618">
        <f t="shared" si="2"/>
        <v>20977.074</v>
      </c>
      <c r="I8" s="620">
        <f t="shared" si="3"/>
        <v>0.131945952042692</v>
      </c>
      <c r="J8" s="617">
        <f>SUM(J9:J19)</f>
        <v>36228.721000000005</v>
      </c>
      <c r="K8" s="618">
        <f>SUM(K9:K19)</f>
        <v>15074.579000000003</v>
      </c>
      <c r="L8" s="618">
        <f t="shared" si="4"/>
        <v>51303.30000000001</v>
      </c>
      <c r="M8" s="619">
        <f t="shared" si="5"/>
        <v>0.6302190109735817</v>
      </c>
      <c r="N8" s="617">
        <f>SUM(N9:N19)</f>
        <v>32355.328000000005</v>
      </c>
      <c r="O8" s="618">
        <f>SUM(O9:O19)</f>
        <v>11634.855999999998</v>
      </c>
      <c r="P8" s="618">
        <f t="shared" si="6"/>
        <v>43990.184</v>
      </c>
      <c r="Q8" s="620">
        <f t="shared" si="7"/>
        <v>0.16624426940337433</v>
      </c>
    </row>
    <row r="9" spans="1:17" ht="18" customHeight="1">
      <c r="A9" s="622" t="s">
        <v>61</v>
      </c>
      <c r="B9" s="623">
        <v>4590.259</v>
      </c>
      <c r="C9" s="624">
        <v>3652.826</v>
      </c>
      <c r="D9" s="624">
        <f t="shared" si="0"/>
        <v>8243.085</v>
      </c>
      <c r="E9" s="625">
        <f t="shared" si="1"/>
        <v>0.21424387105235435</v>
      </c>
      <c r="F9" s="623">
        <v>4750.93</v>
      </c>
      <c r="G9" s="624">
        <v>2168.381</v>
      </c>
      <c r="H9" s="624">
        <f t="shared" si="2"/>
        <v>6919.311</v>
      </c>
      <c r="I9" s="626">
        <f t="shared" si="3"/>
        <v>0.19131586945578816</v>
      </c>
      <c r="J9" s="623">
        <v>9771.523000000001</v>
      </c>
      <c r="K9" s="624">
        <v>6895.4670000000015</v>
      </c>
      <c r="L9" s="624">
        <f t="shared" si="4"/>
        <v>16666.99</v>
      </c>
      <c r="M9" s="625">
        <f t="shared" si="5"/>
        <v>0.20474031794653708</v>
      </c>
      <c r="N9" s="624">
        <v>9380.258</v>
      </c>
      <c r="O9" s="624">
        <v>4253.282999999999</v>
      </c>
      <c r="P9" s="624">
        <f t="shared" si="6"/>
        <v>13633.541</v>
      </c>
      <c r="Q9" s="626">
        <f t="shared" si="7"/>
        <v>0.22249898247271216</v>
      </c>
    </row>
    <row r="10" spans="1:17" ht="18" customHeight="1">
      <c r="A10" s="622" t="s">
        <v>93</v>
      </c>
      <c r="B10" s="623">
        <v>3214.13</v>
      </c>
      <c r="C10" s="624">
        <v>995.459</v>
      </c>
      <c r="D10" s="624">
        <f t="shared" si="0"/>
        <v>4209.589</v>
      </c>
      <c r="E10" s="625">
        <f t="shared" si="1"/>
        <v>0.10941032913034493</v>
      </c>
      <c r="F10" s="623">
        <v>3822.822</v>
      </c>
      <c r="G10" s="624">
        <v>1069.662</v>
      </c>
      <c r="H10" s="624">
        <f t="shared" si="2"/>
        <v>4892.484</v>
      </c>
      <c r="I10" s="626">
        <f t="shared" si="3"/>
        <v>-0.13958042581232777</v>
      </c>
      <c r="J10" s="623">
        <v>8477.135</v>
      </c>
      <c r="K10" s="624">
        <v>2139.47</v>
      </c>
      <c r="L10" s="624">
        <f t="shared" si="4"/>
        <v>10616.605</v>
      </c>
      <c r="M10" s="625">
        <f t="shared" si="5"/>
        <v>0.1304162949166463</v>
      </c>
      <c r="N10" s="624">
        <v>9053.229</v>
      </c>
      <c r="O10" s="624">
        <v>2082.541</v>
      </c>
      <c r="P10" s="624">
        <f t="shared" si="6"/>
        <v>11135.77</v>
      </c>
      <c r="Q10" s="626">
        <f t="shared" si="7"/>
        <v>-0.0466213831643435</v>
      </c>
    </row>
    <row r="11" spans="1:17" ht="18" customHeight="1">
      <c r="A11" s="622" t="s">
        <v>94</v>
      </c>
      <c r="B11" s="623">
        <v>3056.83</v>
      </c>
      <c r="C11" s="624">
        <v>992.553</v>
      </c>
      <c r="D11" s="624">
        <f t="shared" si="0"/>
        <v>4049.383</v>
      </c>
      <c r="E11" s="625">
        <f t="shared" si="1"/>
        <v>0.10524645679300841</v>
      </c>
      <c r="F11" s="623">
        <v>3796.23</v>
      </c>
      <c r="G11" s="624">
        <v>1645.3110000000001</v>
      </c>
      <c r="H11" s="624">
        <f t="shared" si="2"/>
        <v>5441.541</v>
      </c>
      <c r="I11" s="626">
        <f t="shared" si="3"/>
        <v>-0.2558389250398003</v>
      </c>
      <c r="J11" s="623">
        <v>6723.534000000001</v>
      </c>
      <c r="K11" s="624">
        <v>2056.065</v>
      </c>
      <c r="L11" s="624">
        <f t="shared" si="4"/>
        <v>8779.599</v>
      </c>
      <c r="M11" s="625">
        <f t="shared" si="5"/>
        <v>0.10785018114867163</v>
      </c>
      <c r="N11" s="624">
        <v>8031.436</v>
      </c>
      <c r="O11" s="624">
        <v>3182.529</v>
      </c>
      <c r="P11" s="624">
        <f t="shared" si="6"/>
        <v>11213.965</v>
      </c>
      <c r="Q11" s="626">
        <f t="shared" si="7"/>
        <v>-0.21708343123953033</v>
      </c>
    </row>
    <row r="12" spans="1:17" ht="18" customHeight="1">
      <c r="A12" s="622" t="s">
        <v>253</v>
      </c>
      <c r="B12" s="623">
        <v>2113.858</v>
      </c>
      <c r="C12" s="624">
        <v>939.135</v>
      </c>
      <c r="D12" s="624">
        <f t="shared" si="0"/>
        <v>3052.9930000000004</v>
      </c>
      <c r="E12" s="625">
        <f t="shared" si="1"/>
        <v>0.07934954432906376</v>
      </c>
      <c r="F12" s="623"/>
      <c r="G12" s="624"/>
      <c r="H12" s="624">
        <f t="shared" si="2"/>
        <v>0</v>
      </c>
      <c r="I12" s="626" t="str">
        <f t="shared" si="3"/>
        <v>         /0</v>
      </c>
      <c r="J12" s="623">
        <v>5271.476000000001</v>
      </c>
      <c r="K12" s="624">
        <v>1758.2069999999999</v>
      </c>
      <c r="L12" s="624">
        <f t="shared" si="4"/>
        <v>7029.683000000001</v>
      </c>
      <c r="M12" s="625">
        <f t="shared" si="5"/>
        <v>0.08635389668340633</v>
      </c>
      <c r="N12" s="624"/>
      <c r="O12" s="624"/>
      <c r="P12" s="624">
        <f t="shared" si="6"/>
        <v>0</v>
      </c>
      <c r="Q12" s="626" t="str">
        <f t="shared" si="7"/>
        <v>         /0</v>
      </c>
    </row>
    <row r="13" spans="1:17" ht="18" customHeight="1">
      <c r="A13" s="622" t="s">
        <v>97</v>
      </c>
      <c r="B13" s="623">
        <v>1055.017</v>
      </c>
      <c r="C13" s="624">
        <v>315.987</v>
      </c>
      <c r="D13" s="624">
        <f aca="true" t="shared" si="8" ref="D13:D19">C13+B13</f>
        <v>1371.0040000000001</v>
      </c>
      <c r="E13" s="625">
        <f t="shared" si="1"/>
        <v>0.035633407175621995</v>
      </c>
      <c r="F13" s="623">
        <v>761.1</v>
      </c>
      <c r="G13" s="624">
        <v>101.997</v>
      </c>
      <c r="H13" s="624">
        <f aca="true" t="shared" si="9" ref="H13:H19">G13+F13</f>
        <v>863.097</v>
      </c>
      <c r="I13" s="626">
        <f aca="true" t="shared" si="10" ref="I13:I19">IF(ISERROR(D13/H13-1),"         /0",(D13/H13-1))</f>
        <v>0.5884703573294776</v>
      </c>
      <c r="J13" s="623">
        <v>1956.6460000000002</v>
      </c>
      <c r="K13" s="624">
        <v>526.946</v>
      </c>
      <c r="L13" s="624">
        <f aca="true" t="shared" si="11" ref="L13:L19">K13+J13</f>
        <v>2483.592</v>
      </c>
      <c r="M13" s="625">
        <f t="shared" si="5"/>
        <v>0.03050889307124297</v>
      </c>
      <c r="N13" s="624">
        <v>1480.127</v>
      </c>
      <c r="O13" s="624">
        <v>237.66899999999998</v>
      </c>
      <c r="P13" s="624">
        <f aca="true" t="shared" si="12" ref="P13:P19">O13+N13</f>
        <v>1717.7959999999998</v>
      </c>
      <c r="Q13" s="626">
        <f aca="true" t="shared" si="13" ref="Q13:Q19">IF(ISERROR(L13/P13-1),"         /0",(L13/P13-1))</f>
        <v>0.4458014805017594</v>
      </c>
    </row>
    <row r="14" spans="1:17" ht="18" customHeight="1">
      <c r="A14" s="622" t="s">
        <v>47</v>
      </c>
      <c r="B14" s="623">
        <v>569.798</v>
      </c>
      <c r="C14" s="624">
        <v>283.64</v>
      </c>
      <c r="D14" s="624">
        <f t="shared" si="8"/>
        <v>853.438</v>
      </c>
      <c r="E14" s="625">
        <f t="shared" si="1"/>
        <v>0.0221814843378637</v>
      </c>
      <c r="F14" s="623">
        <v>501.355</v>
      </c>
      <c r="G14" s="624">
        <v>154.58100000000002</v>
      </c>
      <c r="H14" s="624">
        <f t="shared" si="9"/>
        <v>655.936</v>
      </c>
      <c r="I14" s="626">
        <f t="shared" si="10"/>
        <v>0.3010994975119523</v>
      </c>
      <c r="J14" s="623">
        <v>1183.011</v>
      </c>
      <c r="K14" s="624">
        <v>516.34</v>
      </c>
      <c r="L14" s="624">
        <f t="shared" si="11"/>
        <v>1699.351</v>
      </c>
      <c r="M14" s="625">
        <f t="shared" si="5"/>
        <v>0.020875134864949563</v>
      </c>
      <c r="N14" s="624">
        <v>1195.2729999999997</v>
      </c>
      <c r="O14" s="624">
        <v>355.39400000000006</v>
      </c>
      <c r="P14" s="624">
        <f t="shared" si="12"/>
        <v>1550.6669999999997</v>
      </c>
      <c r="Q14" s="626">
        <f t="shared" si="13"/>
        <v>0.09588390028291083</v>
      </c>
    </row>
    <row r="15" spans="1:17" ht="18" customHeight="1">
      <c r="A15" s="622" t="s">
        <v>101</v>
      </c>
      <c r="B15" s="623">
        <v>278.75</v>
      </c>
      <c r="C15" s="624">
        <v>133.302</v>
      </c>
      <c r="D15" s="624">
        <f t="shared" si="8"/>
        <v>412.052</v>
      </c>
      <c r="E15" s="625">
        <f t="shared" si="1"/>
        <v>0.010709535999551711</v>
      </c>
      <c r="F15" s="623">
        <v>255.071</v>
      </c>
      <c r="G15" s="624">
        <v>116.883</v>
      </c>
      <c r="H15" s="624">
        <f t="shared" si="9"/>
        <v>371.954</v>
      </c>
      <c r="I15" s="626">
        <f t="shared" si="10"/>
        <v>0.10780365313990448</v>
      </c>
      <c r="J15" s="623">
        <v>543.744</v>
      </c>
      <c r="K15" s="624">
        <v>264.303</v>
      </c>
      <c r="L15" s="624">
        <f t="shared" si="11"/>
        <v>808.047</v>
      </c>
      <c r="M15" s="625">
        <f t="shared" si="5"/>
        <v>0.009926195413553702</v>
      </c>
      <c r="N15" s="624">
        <v>440.4</v>
      </c>
      <c r="O15" s="624">
        <v>239.094</v>
      </c>
      <c r="P15" s="624">
        <f t="shared" si="12"/>
        <v>679.4939999999999</v>
      </c>
      <c r="Q15" s="626">
        <f t="shared" si="13"/>
        <v>0.1891893085148657</v>
      </c>
    </row>
    <row r="16" spans="1:17" ht="18" customHeight="1">
      <c r="A16" s="622" t="s">
        <v>100</v>
      </c>
      <c r="B16" s="623">
        <v>347.257</v>
      </c>
      <c r="C16" s="624">
        <v>0</v>
      </c>
      <c r="D16" s="624">
        <f t="shared" si="8"/>
        <v>347.257</v>
      </c>
      <c r="E16" s="625">
        <f t="shared" si="1"/>
        <v>0.009025466063983013</v>
      </c>
      <c r="F16" s="623">
        <v>790.295</v>
      </c>
      <c r="G16" s="624"/>
      <c r="H16" s="624">
        <f t="shared" si="9"/>
        <v>790.295</v>
      </c>
      <c r="I16" s="626">
        <f t="shared" si="10"/>
        <v>-0.5605982576126636</v>
      </c>
      <c r="J16" s="623">
        <v>651.752</v>
      </c>
      <c r="K16" s="624">
        <v>0.056</v>
      </c>
      <c r="L16" s="624">
        <f t="shared" si="11"/>
        <v>651.808</v>
      </c>
      <c r="M16" s="625">
        <f t="shared" si="5"/>
        <v>0.008006927295216258</v>
      </c>
      <c r="N16" s="624">
        <v>1530.533</v>
      </c>
      <c r="O16" s="624"/>
      <c r="P16" s="624">
        <f t="shared" si="12"/>
        <v>1530.533</v>
      </c>
      <c r="Q16" s="626">
        <f t="shared" si="13"/>
        <v>-0.5741300579602008</v>
      </c>
    </row>
    <row r="17" spans="1:17" ht="18" customHeight="1">
      <c r="A17" s="622" t="s">
        <v>98</v>
      </c>
      <c r="B17" s="623">
        <v>309.342</v>
      </c>
      <c r="C17" s="624">
        <v>0</v>
      </c>
      <c r="D17" s="624">
        <f t="shared" si="8"/>
        <v>309.342</v>
      </c>
      <c r="E17" s="625">
        <f t="shared" si="1"/>
        <v>0.008040027193590434</v>
      </c>
      <c r="F17" s="623"/>
      <c r="G17" s="624"/>
      <c r="H17" s="624">
        <f t="shared" si="9"/>
        <v>0</v>
      </c>
      <c r="I17" s="626" t="str">
        <f t="shared" si="10"/>
        <v>         /0</v>
      </c>
      <c r="J17" s="623">
        <v>615.2659999999998</v>
      </c>
      <c r="K17" s="624">
        <v>0</v>
      </c>
      <c r="L17" s="624">
        <f t="shared" si="11"/>
        <v>615.2659999999998</v>
      </c>
      <c r="M17" s="625">
        <f t="shared" si="5"/>
        <v>0.007558038761749664</v>
      </c>
      <c r="N17" s="624"/>
      <c r="O17" s="624"/>
      <c r="P17" s="624">
        <f t="shared" si="12"/>
        <v>0</v>
      </c>
      <c r="Q17" s="626" t="str">
        <f t="shared" si="13"/>
        <v>         /0</v>
      </c>
    </row>
    <row r="18" spans="1:17" ht="18" customHeight="1">
      <c r="A18" s="622" t="s">
        <v>102</v>
      </c>
      <c r="B18" s="623">
        <v>176.378</v>
      </c>
      <c r="C18" s="624">
        <v>50.501</v>
      </c>
      <c r="D18" s="624">
        <f t="shared" si="8"/>
        <v>226.879</v>
      </c>
      <c r="E18" s="625">
        <f t="shared" si="1"/>
        <v>0.005896752880807016</v>
      </c>
      <c r="F18" s="623"/>
      <c r="G18" s="624"/>
      <c r="H18" s="624">
        <f t="shared" si="9"/>
        <v>0</v>
      </c>
      <c r="I18" s="626" t="str">
        <f t="shared" si="10"/>
        <v>         /0</v>
      </c>
      <c r="J18" s="623">
        <v>176.378</v>
      </c>
      <c r="K18" s="624">
        <v>50.501</v>
      </c>
      <c r="L18" s="624">
        <f t="shared" si="11"/>
        <v>226.879</v>
      </c>
      <c r="M18" s="625">
        <f t="shared" si="5"/>
        <v>0.0027870226474841814</v>
      </c>
      <c r="N18" s="624">
        <v>441.948</v>
      </c>
      <c r="O18" s="624">
        <v>209.121</v>
      </c>
      <c r="P18" s="624">
        <f t="shared" si="12"/>
        <v>651.069</v>
      </c>
      <c r="Q18" s="626">
        <f t="shared" si="13"/>
        <v>-0.6515284862280342</v>
      </c>
    </row>
    <row r="19" spans="1:17" ht="18" customHeight="1" thickBot="1">
      <c r="A19" s="622" t="s">
        <v>103</v>
      </c>
      <c r="B19" s="623">
        <v>345.952</v>
      </c>
      <c r="C19" s="624">
        <v>323.94</v>
      </c>
      <c r="D19" s="624">
        <f t="shared" si="8"/>
        <v>669.892</v>
      </c>
      <c r="E19" s="625">
        <f t="shared" si="1"/>
        <v>0.017410988151523827</v>
      </c>
      <c r="F19" s="623">
        <v>466.09900000000005</v>
      </c>
      <c r="G19" s="624">
        <v>576.357</v>
      </c>
      <c r="H19" s="624">
        <f t="shared" si="9"/>
        <v>1042.4560000000001</v>
      </c>
      <c r="I19" s="626">
        <f t="shared" si="10"/>
        <v>-0.3573906236809995</v>
      </c>
      <c r="J19" s="623">
        <v>858.256</v>
      </c>
      <c r="K19" s="624">
        <v>867.2240000000002</v>
      </c>
      <c r="L19" s="624">
        <f t="shared" si="11"/>
        <v>1725.48</v>
      </c>
      <c r="M19" s="625">
        <f t="shared" si="5"/>
        <v>0.021196108224123898</v>
      </c>
      <c r="N19" s="624">
        <v>802.1240000000001</v>
      </c>
      <c r="O19" s="624">
        <v>1075.225</v>
      </c>
      <c r="P19" s="624">
        <f t="shared" si="12"/>
        <v>1877.3490000000002</v>
      </c>
      <c r="Q19" s="626">
        <f t="shared" si="13"/>
        <v>-0.08089545417500965</v>
      </c>
    </row>
    <row r="20" spans="1:17" s="621" customFormat="1" ht="18" customHeight="1">
      <c r="A20" s="616" t="s">
        <v>174</v>
      </c>
      <c r="B20" s="617">
        <f>SUM(B21:B27)</f>
        <v>2029.5860000000002</v>
      </c>
      <c r="C20" s="618">
        <f>SUM(C21:C27)</f>
        <v>3211.1459999999997</v>
      </c>
      <c r="D20" s="618">
        <f aca="true" t="shared" si="14" ref="D20:D35">C20+B20</f>
        <v>5240.732</v>
      </c>
      <c r="E20" s="619">
        <f t="shared" si="1"/>
        <v>0.13621049774786348</v>
      </c>
      <c r="F20" s="617">
        <f>SUM(F21:F27)</f>
        <v>2703.8849999999998</v>
      </c>
      <c r="G20" s="618">
        <f>SUM(G21:G27)</f>
        <v>3523.7300000000005</v>
      </c>
      <c r="H20" s="618">
        <f aca="true" t="shared" si="15" ref="H20:H27">G20+F20</f>
        <v>6227.615</v>
      </c>
      <c r="I20" s="620">
        <f aca="true" t="shared" si="16" ref="I20:I35">IF(ISERROR(D20/H20-1),"         /0",(D20/H20-1))</f>
        <v>-0.15846885204046812</v>
      </c>
      <c r="J20" s="617">
        <f>SUM(J21:J27)</f>
        <v>3746.6140000000005</v>
      </c>
      <c r="K20" s="618">
        <f>SUM(K21:K27)</f>
        <v>7800.29</v>
      </c>
      <c r="L20" s="618">
        <f aca="true" t="shared" si="17" ref="L20:L27">K20+J20</f>
        <v>11546.904</v>
      </c>
      <c r="M20" s="619">
        <f t="shared" si="5"/>
        <v>0.1418442559969221</v>
      </c>
      <c r="N20" s="617">
        <f>SUM(N21:N27)</f>
        <v>5195.639999999999</v>
      </c>
      <c r="O20" s="618">
        <f>SUM(O21:O27)</f>
        <v>6875.066999999999</v>
      </c>
      <c r="P20" s="618">
        <f aca="true" t="shared" si="18" ref="P20:P27">O20+N20</f>
        <v>12070.706999999999</v>
      </c>
      <c r="Q20" s="620">
        <f aca="true" t="shared" si="19" ref="Q20:Q35">IF(ISERROR(L20/P20-1),"         /0",(L20/P20-1))</f>
        <v>-0.04339455841318973</v>
      </c>
    </row>
    <row r="21" spans="1:17" ht="18" customHeight="1">
      <c r="A21" s="627" t="s">
        <v>47</v>
      </c>
      <c r="B21" s="628">
        <v>992.7370000000001</v>
      </c>
      <c r="C21" s="629">
        <v>859.9939999999999</v>
      </c>
      <c r="D21" s="629">
        <f t="shared" si="14"/>
        <v>1852.731</v>
      </c>
      <c r="E21" s="630">
        <f t="shared" si="1"/>
        <v>0.04815384791721783</v>
      </c>
      <c r="F21" s="628">
        <v>794.5360000000001</v>
      </c>
      <c r="G21" s="629">
        <v>928.7020000000001</v>
      </c>
      <c r="H21" s="629">
        <f t="shared" si="15"/>
        <v>1723.2380000000003</v>
      </c>
      <c r="I21" s="631">
        <f t="shared" si="16"/>
        <v>0.07514516276915884</v>
      </c>
      <c r="J21" s="628">
        <v>1969.0860000000002</v>
      </c>
      <c r="K21" s="629">
        <v>1842.0770000000002</v>
      </c>
      <c r="L21" s="629">
        <f t="shared" si="17"/>
        <v>3811.1630000000005</v>
      </c>
      <c r="M21" s="630">
        <f t="shared" si="5"/>
        <v>0.046817015211869574</v>
      </c>
      <c r="N21" s="629">
        <v>1540.148</v>
      </c>
      <c r="O21" s="629">
        <v>1926.5620000000001</v>
      </c>
      <c r="P21" s="629">
        <f t="shared" si="18"/>
        <v>3466.71</v>
      </c>
      <c r="Q21" s="631">
        <f t="shared" si="19"/>
        <v>0.09936020030518855</v>
      </c>
    </row>
    <row r="22" spans="1:17" ht="18" customHeight="1">
      <c r="A22" s="627" t="s">
        <v>61</v>
      </c>
      <c r="B22" s="628">
        <v>515.409</v>
      </c>
      <c r="C22" s="629">
        <v>742.2180000000001</v>
      </c>
      <c r="D22" s="629">
        <f>C22+B22</f>
        <v>1257.627</v>
      </c>
      <c r="E22" s="630">
        <f t="shared" si="1"/>
        <v>0.03268665515640798</v>
      </c>
      <c r="F22" s="628">
        <v>404.923</v>
      </c>
      <c r="G22" s="629">
        <v>846.41</v>
      </c>
      <c r="H22" s="629">
        <f>G22+F22</f>
        <v>1251.333</v>
      </c>
      <c r="I22" s="631">
        <f>IF(ISERROR(D22/H22-1),"         /0",(D22/H22-1))</f>
        <v>0.005029836182694591</v>
      </c>
      <c r="J22" s="628">
        <v>888.4779999999998</v>
      </c>
      <c r="K22" s="629">
        <v>1687.835</v>
      </c>
      <c r="L22" s="629">
        <f>K22+J22</f>
        <v>2576.313</v>
      </c>
      <c r="M22" s="630">
        <f t="shared" si="5"/>
        <v>0.03164789459583264</v>
      </c>
      <c r="N22" s="629">
        <v>817.5969999999999</v>
      </c>
      <c r="O22" s="629">
        <v>1776.0309999999997</v>
      </c>
      <c r="P22" s="629">
        <f>O22+N22</f>
        <v>2593.6279999999997</v>
      </c>
      <c r="Q22" s="631">
        <f>IF(ISERROR(L22/P22-1),"         /0",(L22/P22-1))</f>
        <v>-0.006675976662805727</v>
      </c>
    </row>
    <row r="23" spans="1:17" ht="18" customHeight="1">
      <c r="A23" s="627" t="s">
        <v>57</v>
      </c>
      <c r="B23" s="628">
        <v>250.776</v>
      </c>
      <c r="C23" s="629">
        <v>333.43699999999995</v>
      </c>
      <c r="D23" s="629">
        <f t="shared" si="14"/>
        <v>584.213</v>
      </c>
      <c r="E23" s="630">
        <f t="shared" si="1"/>
        <v>0.015184127622013977</v>
      </c>
      <c r="F23" s="628">
        <v>939.9909999999999</v>
      </c>
      <c r="G23" s="629">
        <v>640.965</v>
      </c>
      <c r="H23" s="629">
        <f t="shared" si="15"/>
        <v>1580.956</v>
      </c>
      <c r="I23" s="631">
        <f t="shared" si="16"/>
        <v>-0.6304685266383125</v>
      </c>
      <c r="J23" s="628">
        <v>426.13399999999996</v>
      </c>
      <c r="K23" s="629">
        <v>643.6779999999999</v>
      </c>
      <c r="L23" s="629">
        <f t="shared" si="17"/>
        <v>1069.812</v>
      </c>
      <c r="M23" s="630">
        <f t="shared" si="5"/>
        <v>0.013141763991159811</v>
      </c>
      <c r="N23" s="629">
        <v>1714.99</v>
      </c>
      <c r="O23" s="629">
        <v>1143.591</v>
      </c>
      <c r="P23" s="629">
        <f t="shared" si="18"/>
        <v>2858.581</v>
      </c>
      <c r="Q23" s="631">
        <f t="shared" si="19"/>
        <v>-0.6257541766351907</v>
      </c>
    </row>
    <row r="24" spans="1:17" ht="18" customHeight="1">
      <c r="A24" s="627" t="s">
        <v>253</v>
      </c>
      <c r="B24" s="628">
        <v>32.515</v>
      </c>
      <c r="C24" s="629">
        <v>430.908</v>
      </c>
      <c r="D24" s="629">
        <f t="shared" si="14"/>
        <v>463.423</v>
      </c>
      <c r="E24" s="630">
        <f t="shared" si="1"/>
        <v>0.012044706254356859</v>
      </c>
      <c r="F24" s="628"/>
      <c r="G24" s="629"/>
      <c r="H24" s="629">
        <f t="shared" si="15"/>
        <v>0</v>
      </c>
      <c r="I24" s="631" t="str">
        <f t="shared" si="16"/>
        <v>         /0</v>
      </c>
      <c r="J24" s="628">
        <v>32.515</v>
      </c>
      <c r="K24" s="629">
        <v>2150.29</v>
      </c>
      <c r="L24" s="629">
        <f t="shared" si="17"/>
        <v>2182.805</v>
      </c>
      <c r="M24" s="630">
        <f t="shared" si="5"/>
        <v>0.026813971191876323</v>
      </c>
      <c r="N24" s="629"/>
      <c r="O24" s="629"/>
      <c r="P24" s="629">
        <f t="shared" si="18"/>
        <v>0</v>
      </c>
      <c r="Q24" s="631" t="str">
        <f t="shared" si="19"/>
        <v>         /0</v>
      </c>
    </row>
    <row r="25" spans="1:17" ht="18" customHeight="1">
      <c r="A25" s="627" t="s">
        <v>96</v>
      </c>
      <c r="B25" s="628"/>
      <c r="C25" s="629">
        <v>252.226</v>
      </c>
      <c r="D25" s="629">
        <f t="shared" si="14"/>
        <v>252.226</v>
      </c>
      <c r="E25" s="630">
        <f t="shared" si="1"/>
        <v>0.0065555401430473096</v>
      </c>
      <c r="F25" s="628"/>
      <c r="G25" s="629">
        <v>177.16400000000002</v>
      </c>
      <c r="H25" s="629">
        <f t="shared" si="15"/>
        <v>177.16400000000002</v>
      </c>
      <c r="I25" s="631">
        <f t="shared" si="16"/>
        <v>0.4236865277370119</v>
      </c>
      <c r="J25" s="628">
        <v>0</v>
      </c>
      <c r="K25" s="629">
        <v>461.773</v>
      </c>
      <c r="L25" s="629">
        <f t="shared" si="17"/>
        <v>461.773</v>
      </c>
      <c r="M25" s="630">
        <f t="shared" si="5"/>
        <v>0.005672503003789302</v>
      </c>
      <c r="N25" s="629"/>
      <c r="O25" s="629">
        <v>392.092</v>
      </c>
      <c r="P25" s="629">
        <f t="shared" si="18"/>
        <v>392.092</v>
      </c>
      <c r="Q25" s="631">
        <f t="shared" si="19"/>
        <v>0.17771594421717363</v>
      </c>
    </row>
    <row r="26" spans="1:17" ht="18" customHeight="1">
      <c r="A26" s="627" t="s">
        <v>97</v>
      </c>
      <c r="B26" s="628"/>
      <c r="C26" s="629">
        <v>233.763</v>
      </c>
      <c r="D26" s="629">
        <f>C26+B26</f>
        <v>233.763</v>
      </c>
      <c r="E26" s="630">
        <f t="shared" si="1"/>
        <v>0.006075673128302269</v>
      </c>
      <c r="F26" s="628"/>
      <c r="G26" s="629">
        <v>194.192</v>
      </c>
      <c r="H26" s="629">
        <f>G26+F26</f>
        <v>194.192</v>
      </c>
      <c r="I26" s="631">
        <f>IF(ISERROR(D26/H26-1),"         /0",(D26/H26-1))</f>
        <v>0.20377255499711633</v>
      </c>
      <c r="J26" s="628"/>
      <c r="K26" s="629">
        <v>364.63300000000004</v>
      </c>
      <c r="L26" s="629">
        <f>K26+J26</f>
        <v>364.63300000000004</v>
      </c>
      <c r="M26" s="630">
        <f t="shared" si="5"/>
        <v>0.004479217684404901</v>
      </c>
      <c r="N26" s="629"/>
      <c r="O26" s="629">
        <v>406.83299999999997</v>
      </c>
      <c r="P26" s="629">
        <f>O26+N26</f>
        <v>406.83299999999997</v>
      </c>
      <c r="Q26" s="631">
        <f>IF(ISERROR(L26/P26-1),"         /0",(L26/P26-1))</f>
        <v>-0.10372806532410084</v>
      </c>
    </row>
    <row r="27" spans="1:17" ht="18" customHeight="1">
      <c r="A27" s="627" t="s">
        <v>103</v>
      </c>
      <c r="B27" s="628">
        <v>238.149</v>
      </c>
      <c r="C27" s="629">
        <v>358.6</v>
      </c>
      <c r="D27" s="629">
        <f t="shared" si="14"/>
        <v>596.749</v>
      </c>
      <c r="E27" s="630">
        <f t="shared" si="1"/>
        <v>0.015509947526517246</v>
      </c>
      <c r="F27" s="628">
        <v>564.435</v>
      </c>
      <c r="G27" s="629">
        <v>736.2970000000001</v>
      </c>
      <c r="H27" s="629">
        <f t="shared" si="15"/>
        <v>1300.732</v>
      </c>
      <c r="I27" s="631">
        <f t="shared" si="16"/>
        <v>-0.5412206357650922</v>
      </c>
      <c r="J27" s="628">
        <v>430.40100000000007</v>
      </c>
      <c r="K27" s="629">
        <v>650.004</v>
      </c>
      <c r="L27" s="629">
        <f t="shared" si="17"/>
        <v>1080.4050000000002</v>
      </c>
      <c r="M27" s="630">
        <f t="shared" si="5"/>
        <v>0.013271890317989535</v>
      </c>
      <c r="N27" s="629">
        <v>1122.905</v>
      </c>
      <c r="O27" s="629">
        <v>1229.958</v>
      </c>
      <c r="P27" s="629">
        <f t="shared" si="18"/>
        <v>2352.8630000000003</v>
      </c>
      <c r="Q27" s="631">
        <f t="shared" si="19"/>
        <v>-0.5408126184992497</v>
      </c>
    </row>
    <row r="28" spans="1:17" s="621" customFormat="1" ht="18" customHeight="1">
      <c r="A28" s="632" t="s">
        <v>186</v>
      </c>
      <c r="B28" s="633">
        <f>SUM(B29:B33)</f>
        <v>2654.681</v>
      </c>
      <c r="C28" s="634">
        <f>SUM(C29:C33)</f>
        <v>734.6179999999999</v>
      </c>
      <c r="D28" s="634">
        <f t="shared" si="14"/>
        <v>3389.299</v>
      </c>
      <c r="E28" s="635">
        <f t="shared" si="1"/>
        <v>0.08809038580990898</v>
      </c>
      <c r="F28" s="633">
        <f>SUM(F29:F33)</f>
        <v>2721.7929999999997</v>
      </c>
      <c r="G28" s="634">
        <f>SUM(G29:G33)</f>
        <v>662.0930000000001</v>
      </c>
      <c r="H28" s="634">
        <f aca="true" t="shared" si="20" ref="H28:H35">G28+F28</f>
        <v>3383.8859999999995</v>
      </c>
      <c r="I28" s="636">
        <f t="shared" si="16"/>
        <v>0.0015996401770037583</v>
      </c>
      <c r="J28" s="633">
        <f>SUM(J29:J33)</f>
        <v>5674.159999999999</v>
      </c>
      <c r="K28" s="634">
        <f>SUM(K29:K33)</f>
        <v>1457.636</v>
      </c>
      <c r="L28" s="634">
        <f aca="true" t="shared" si="21" ref="L28:L35">K28+J28</f>
        <v>7131.7959999999985</v>
      </c>
      <c r="M28" s="635">
        <f t="shared" si="5"/>
        <v>0.08760827123372851</v>
      </c>
      <c r="N28" s="633">
        <f>SUM(N29:N33)</f>
        <v>4891.485000000001</v>
      </c>
      <c r="O28" s="634">
        <f>SUM(O29:O33)</f>
        <v>1158.169</v>
      </c>
      <c r="P28" s="634">
        <f aca="true" t="shared" si="22" ref="P28:P35">O28+N28</f>
        <v>6049.654</v>
      </c>
      <c r="Q28" s="637">
        <f t="shared" si="19"/>
        <v>0.1788766762528895</v>
      </c>
    </row>
    <row r="29" spans="1:17" ht="18" customHeight="1">
      <c r="A29" s="627" t="s">
        <v>96</v>
      </c>
      <c r="B29" s="628">
        <v>1809.857</v>
      </c>
      <c r="C29" s="629"/>
      <c r="D29" s="629">
        <f t="shared" si="14"/>
        <v>1809.857</v>
      </c>
      <c r="E29" s="630">
        <f t="shared" si="1"/>
        <v>0.04703952097196631</v>
      </c>
      <c r="F29" s="628">
        <v>2073.127</v>
      </c>
      <c r="G29" s="629"/>
      <c r="H29" s="629">
        <f t="shared" si="20"/>
        <v>2073.127</v>
      </c>
      <c r="I29" s="631">
        <f t="shared" si="16"/>
        <v>-0.12699173760218263</v>
      </c>
      <c r="J29" s="628">
        <v>3258.609</v>
      </c>
      <c r="K29" s="629"/>
      <c r="L29" s="629">
        <f t="shared" si="21"/>
        <v>3258.609</v>
      </c>
      <c r="M29" s="630">
        <f t="shared" si="5"/>
        <v>0.04002934199417214</v>
      </c>
      <c r="N29" s="628">
        <v>3703.014</v>
      </c>
      <c r="O29" s="629"/>
      <c r="P29" s="629">
        <f t="shared" si="22"/>
        <v>3703.014</v>
      </c>
      <c r="Q29" s="631">
        <f t="shared" si="19"/>
        <v>-0.12001169857850935</v>
      </c>
    </row>
    <row r="30" spans="1:17" ht="18" customHeight="1">
      <c r="A30" s="627" t="s">
        <v>99</v>
      </c>
      <c r="B30" s="628">
        <v>410.014</v>
      </c>
      <c r="C30" s="629">
        <v>70.139</v>
      </c>
      <c r="D30" s="629">
        <f>C30+B30</f>
        <v>480.153</v>
      </c>
      <c r="E30" s="630">
        <f t="shared" si="1"/>
        <v>0.012479531318359705</v>
      </c>
      <c r="F30" s="628">
        <v>364.402</v>
      </c>
      <c r="G30" s="629">
        <v>45.461</v>
      </c>
      <c r="H30" s="629">
        <f>G30+F30</f>
        <v>409.863</v>
      </c>
      <c r="I30" s="631">
        <f>IF(ISERROR(D30/H30-1),"         /0",(D30/H30-1))</f>
        <v>0.17149632926124103</v>
      </c>
      <c r="J30" s="628">
        <v>739.135</v>
      </c>
      <c r="K30" s="629">
        <v>146.558</v>
      </c>
      <c r="L30" s="629">
        <f>K30+J30</f>
        <v>885.693</v>
      </c>
      <c r="M30" s="630">
        <f t="shared" si="5"/>
        <v>0.010880012913130819</v>
      </c>
      <c r="N30" s="628">
        <v>623.008</v>
      </c>
      <c r="O30" s="629">
        <v>88.02199999999999</v>
      </c>
      <c r="P30" s="629">
        <f>O30+N30</f>
        <v>711.03</v>
      </c>
      <c r="Q30" s="631">
        <f>IF(ISERROR(L30/P30-1),"         /0",(L30/P30-1))</f>
        <v>0.2456478629593688</v>
      </c>
    </row>
    <row r="31" spans="1:17" ht="18" customHeight="1">
      <c r="A31" s="627" t="s">
        <v>74</v>
      </c>
      <c r="B31" s="628">
        <v>139.08</v>
      </c>
      <c r="C31" s="629">
        <v>264.351</v>
      </c>
      <c r="D31" s="629">
        <f>C31+B31</f>
        <v>403.43100000000004</v>
      </c>
      <c r="E31" s="630">
        <f t="shared" si="1"/>
        <v>0.010485469838358137</v>
      </c>
      <c r="F31" s="628">
        <v>113.209</v>
      </c>
      <c r="G31" s="629">
        <v>260.604</v>
      </c>
      <c r="H31" s="629">
        <f>G31+F31</f>
        <v>373.813</v>
      </c>
      <c r="I31" s="631">
        <f t="shared" si="16"/>
        <v>0.07923212943370106</v>
      </c>
      <c r="J31" s="628">
        <v>244.05200000000002</v>
      </c>
      <c r="K31" s="629">
        <v>551.775</v>
      </c>
      <c r="L31" s="629">
        <f>K31+J31</f>
        <v>795.827</v>
      </c>
      <c r="M31" s="630">
        <f t="shared" si="5"/>
        <v>0.009776082724621467</v>
      </c>
      <c r="N31" s="628">
        <v>254.861</v>
      </c>
      <c r="O31" s="629">
        <v>443.985</v>
      </c>
      <c r="P31" s="629">
        <f>O31+N31</f>
        <v>698.846</v>
      </c>
      <c r="Q31" s="631">
        <f>IF(ISERROR(L31/P31-1),"         /0",(L31/P31-1))</f>
        <v>0.13877306302103753</v>
      </c>
    </row>
    <row r="32" spans="1:17" ht="18" customHeight="1">
      <c r="A32" s="627" t="s">
        <v>47</v>
      </c>
      <c r="B32" s="628">
        <v>112.14200000000001</v>
      </c>
      <c r="C32" s="629">
        <v>181.914</v>
      </c>
      <c r="D32" s="629">
        <f>C32+B32</f>
        <v>294.056</v>
      </c>
      <c r="E32" s="630">
        <f t="shared" si="1"/>
        <v>0.00764273275674958</v>
      </c>
      <c r="F32" s="628">
        <v>51.163</v>
      </c>
      <c r="G32" s="629">
        <v>102.09700000000001</v>
      </c>
      <c r="H32" s="629">
        <f>G32+F32</f>
        <v>153.26</v>
      </c>
      <c r="I32" s="631">
        <f t="shared" si="16"/>
        <v>0.9186741485058072</v>
      </c>
      <c r="J32" s="628">
        <v>348.80199999999996</v>
      </c>
      <c r="K32" s="629">
        <v>315.737</v>
      </c>
      <c r="L32" s="629">
        <f>K32+J32</f>
        <v>664.539</v>
      </c>
      <c r="M32" s="630">
        <f t="shared" si="5"/>
        <v>0.008163317200518737</v>
      </c>
      <c r="N32" s="628">
        <v>79.56400000000001</v>
      </c>
      <c r="O32" s="629">
        <v>183.635</v>
      </c>
      <c r="P32" s="629">
        <f>O32+N32</f>
        <v>263.199</v>
      </c>
      <c r="Q32" s="631">
        <f>IF(ISERROR(L32/P32-1),"         /0",(L32/P32-1))</f>
        <v>1.5248538178336544</v>
      </c>
    </row>
    <row r="33" spans="1:17" ht="18" customHeight="1" thickBot="1">
      <c r="A33" s="627" t="s">
        <v>103</v>
      </c>
      <c r="B33" s="628">
        <v>183.58800000000002</v>
      </c>
      <c r="C33" s="629">
        <v>218.214</v>
      </c>
      <c r="D33" s="629">
        <f t="shared" si="14"/>
        <v>401.802</v>
      </c>
      <c r="E33" s="630">
        <f t="shared" si="1"/>
        <v>0.010443130924475253</v>
      </c>
      <c r="F33" s="628">
        <v>119.89199999999995</v>
      </c>
      <c r="G33" s="629">
        <v>253.93099999999998</v>
      </c>
      <c r="H33" s="629">
        <f t="shared" si="20"/>
        <v>373.8229999999999</v>
      </c>
      <c r="I33" s="631">
        <f t="shared" si="16"/>
        <v>0.07484558200003777</v>
      </c>
      <c r="J33" s="628">
        <v>1083.5620000000001</v>
      </c>
      <c r="K33" s="629">
        <v>443.566</v>
      </c>
      <c r="L33" s="629">
        <f t="shared" si="21"/>
        <v>1527.1280000000002</v>
      </c>
      <c r="M33" s="630">
        <f t="shared" si="5"/>
        <v>0.01875951640128537</v>
      </c>
      <c r="N33" s="628">
        <v>231.038</v>
      </c>
      <c r="O33" s="629">
        <v>442.527</v>
      </c>
      <c r="P33" s="629">
        <f t="shared" si="22"/>
        <v>673.565</v>
      </c>
      <c r="Q33" s="631">
        <f t="shared" si="19"/>
        <v>1.2672318187554281</v>
      </c>
    </row>
    <row r="34" spans="1:17" s="621" customFormat="1" ht="18" customHeight="1">
      <c r="A34" s="616" t="s">
        <v>228</v>
      </c>
      <c r="B34" s="617">
        <f>SUM(B35:B39)</f>
        <v>2508.236</v>
      </c>
      <c r="C34" s="618">
        <f>SUM(C35:C39)</f>
        <v>2278.47</v>
      </c>
      <c r="D34" s="618">
        <f t="shared" si="14"/>
        <v>4786.706</v>
      </c>
      <c r="E34" s="619">
        <f t="shared" si="1"/>
        <v>0.1244100264681889</v>
      </c>
      <c r="F34" s="617">
        <f>SUM(F35:F39)</f>
        <v>2292.5299999999997</v>
      </c>
      <c r="G34" s="618">
        <f>SUM(G35:G39)</f>
        <v>1401.294</v>
      </c>
      <c r="H34" s="618">
        <f t="shared" si="20"/>
        <v>3693.8239999999996</v>
      </c>
      <c r="I34" s="620">
        <f t="shared" si="16"/>
        <v>0.29586737213251113</v>
      </c>
      <c r="J34" s="617">
        <f>SUM(J35:J39)</f>
        <v>4715.996999999999</v>
      </c>
      <c r="K34" s="618">
        <f>SUM(K35:K39)</f>
        <v>4115.926</v>
      </c>
      <c r="L34" s="618">
        <f t="shared" si="21"/>
        <v>8831.922999999999</v>
      </c>
      <c r="M34" s="619">
        <f t="shared" si="5"/>
        <v>0.1084929386229507</v>
      </c>
      <c r="N34" s="617">
        <f>SUM(N35:N39)</f>
        <v>4101.622</v>
      </c>
      <c r="O34" s="618">
        <f>SUM(O35:O39)</f>
        <v>2574.712</v>
      </c>
      <c r="P34" s="618">
        <f t="shared" si="22"/>
        <v>6676.334000000001</v>
      </c>
      <c r="Q34" s="620">
        <f t="shared" si="19"/>
        <v>0.32287015598680324</v>
      </c>
    </row>
    <row r="35" spans="1:17" s="638" customFormat="1" ht="18" customHeight="1">
      <c r="A35" s="622" t="s">
        <v>57</v>
      </c>
      <c r="B35" s="623">
        <v>1341.952</v>
      </c>
      <c r="C35" s="624">
        <v>1283.385</v>
      </c>
      <c r="D35" s="624">
        <f t="shared" si="14"/>
        <v>2625.337</v>
      </c>
      <c r="E35" s="625">
        <f t="shared" si="1"/>
        <v>0.06823444883765906</v>
      </c>
      <c r="F35" s="623">
        <v>737.082</v>
      </c>
      <c r="G35" s="624">
        <v>443.111</v>
      </c>
      <c r="H35" s="624">
        <f t="shared" si="20"/>
        <v>1180.193</v>
      </c>
      <c r="I35" s="626">
        <f t="shared" si="16"/>
        <v>1.224498027017615</v>
      </c>
      <c r="J35" s="623">
        <v>2628.676</v>
      </c>
      <c r="K35" s="624">
        <v>2409.79</v>
      </c>
      <c r="L35" s="624">
        <f t="shared" si="21"/>
        <v>5038.466</v>
      </c>
      <c r="M35" s="625">
        <f t="shared" si="5"/>
        <v>0.061893427115682964</v>
      </c>
      <c r="N35" s="623">
        <v>1099.668</v>
      </c>
      <c r="O35" s="624">
        <v>718.175</v>
      </c>
      <c r="P35" s="624">
        <f t="shared" si="22"/>
        <v>1817.8429999999998</v>
      </c>
      <c r="Q35" s="626">
        <f t="shared" si="19"/>
        <v>1.7716728012265088</v>
      </c>
    </row>
    <row r="36" spans="1:17" s="638" customFormat="1" ht="18" customHeight="1">
      <c r="A36" s="622" t="s">
        <v>56</v>
      </c>
      <c r="B36" s="623">
        <v>351.577</v>
      </c>
      <c r="C36" s="624">
        <v>265.432</v>
      </c>
      <c r="D36" s="624">
        <f>C36+B36</f>
        <v>617.009</v>
      </c>
      <c r="E36" s="625">
        <f t="shared" si="1"/>
        <v>0.01603651989930252</v>
      </c>
      <c r="F36" s="623">
        <v>232.04699999999997</v>
      </c>
      <c r="G36" s="624">
        <v>140.156</v>
      </c>
      <c r="H36" s="624">
        <f>G36+F36</f>
        <v>372.203</v>
      </c>
      <c r="I36" s="626">
        <f>IF(ISERROR(D36/H36-1),"         /0",(D36/H36-1))</f>
        <v>0.6577217271220277</v>
      </c>
      <c r="J36" s="623">
        <v>661.002</v>
      </c>
      <c r="K36" s="624">
        <v>544.728</v>
      </c>
      <c r="L36" s="624">
        <f>K36+J36</f>
        <v>1205.73</v>
      </c>
      <c r="M36" s="625">
        <f t="shared" si="5"/>
        <v>0.014811405272198406</v>
      </c>
      <c r="N36" s="623">
        <v>351.87300000000005</v>
      </c>
      <c r="O36" s="624">
        <v>217.801</v>
      </c>
      <c r="P36" s="624">
        <f>O36+N36</f>
        <v>569.674</v>
      </c>
      <c r="Q36" s="626">
        <f>IF(ISERROR(L36/P36-1),"         /0",(L36/P36-1))</f>
        <v>1.1165262939856833</v>
      </c>
    </row>
    <row r="37" spans="1:17" s="638" customFormat="1" ht="18" customHeight="1">
      <c r="A37" s="622" t="s">
        <v>61</v>
      </c>
      <c r="B37" s="623">
        <v>247.126</v>
      </c>
      <c r="C37" s="624">
        <v>272.611</v>
      </c>
      <c r="D37" s="624">
        <f>C37+B37</f>
        <v>519.737</v>
      </c>
      <c r="E37" s="625">
        <f t="shared" si="1"/>
        <v>0.013508348732196439</v>
      </c>
      <c r="F37" s="623">
        <v>210.309</v>
      </c>
      <c r="G37" s="624">
        <v>259.806</v>
      </c>
      <c r="H37" s="624">
        <f>G37+F37</f>
        <v>470.115</v>
      </c>
      <c r="I37" s="626">
        <f>IF(ISERROR(D37/H37-1),"         /0",(D37/H37-1))</f>
        <v>0.10555289663167522</v>
      </c>
      <c r="J37" s="623">
        <v>413.015</v>
      </c>
      <c r="K37" s="624">
        <v>445.35299999999995</v>
      </c>
      <c r="L37" s="624">
        <f>K37+J37</f>
        <v>858.3679999999999</v>
      </c>
      <c r="M37" s="625">
        <f t="shared" si="5"/>
        <v>0.010544347673763116</v>
      </c>
      <c r="N37" s="623">
        <v>346.224</v>
      </c>
      <c r="O37" s="624">
        <v>457.30600000000004</v>
      </c>
      <c r="P37" s="624">
        <f>O37+N37</f>
        <v>803.53</v>
      </c>
      <c r="Q37" s="626">
        <f>IF(ISERROR(L37/P37-1),"         /0",(L37/P37-1))</f>
        <v>0.06824636292359965</v>
      </c>
    </row>
    <row r="38" spans="1:17" s="638" customFormat="1" ht="18" customHeight="1">
      <c r="A38" s="622" t="s">
        <v>98</v>
      </c>
      <c r="B38" s="623">
        <v>114.251</v>
      </c>
      <c r="C38" s="624">
        <v>169.028</v>
      </c>
      <c r="D38" s="624">
        <f>C38+B38</f>
        <v>283.279</v>
      </c>
      <c r="E38" s="625">
        <f t="shared" si="1"/>
        <v>0.007362630562203336</v>
      </c>
      <c r="F38" s="623">
        <v>364.073</v>
      </c>
      <c r="G38" s="624">
        <v>220.193</v>
      </c>
      <c r="H38" s="624">
        <f>G38+F38</f>
        <v>584.266</v>
      </c>
      <c r="I38" s="626">
        <f>IF(ISERROR(D38/H38-1),"         /0",(D38/H38-1))</f>
        <v>-0.515154056542739</v>
      </c>
      <c r="J38" s="623">
        <v>207.449</v>
      </c>
      <c r="K38" s="624">
        <v>289.015</v>
      </c>
      <c r="L38" s="624">
        <f>K38+J38</f>
        <v>496.464</v>
      </c>
      <c r="M38" s="625">
        <f t="shared" si="5"/>
        <v>0.006098653518662312</v>
      </c>
      <c r="N38" s="623">
        <v>793.829</v>
      </c>
      <c r="O38" s="624">
        <v>424.23</v>
      </c>
      <c r="P38" s="624">
        <f>O38+N38</f>
        <v>1218.059</v>
      </c>
      <c r="Q38" s="626">
        <f>IF(ISERROR(L38/P38-1),"         /0",(L38/P38-1))</f>
        <v>-0.5924138321706912</v>
      </c>
    </row>
    <row r="39" spans="1:17" s="638" customFormat="1" ht="18" customHeight="1" thickBot="1">
      <c r="A39" s="622" t="s">
        <v>103</v>
      </c>
      <c r="B39" s="623">
        <v>453.33</v>
      </c>
      <c r="C39" s="624">
        <v>288.01399999999995</v>
      </c>
      <c r="D39" s="624">
        <f>C39+B39</f>
        <v>741.3439999999999</v>
      </c>
      <c r="E39" s="625">
        <f t="shared" si="1"/>
        <v>0.019268078436827544</v>
      </c>
      <c r="F39" s="623">
        <v>749.019</v>
      </c>
      <c r="G39" s="624">
        <v>338.028</v>
      </c>
      <c r="H39" s="624">
        <f>G39+F39</f>
        <v>1087.047</v>
      </c>
      <c r="I39" s="626">
        <f>IF(ISERROR(D39/H39-1),"         /0",(D39/H39-1))</f>
        <v>-0.3180202879912277</v>
      </c>
      <c r="J39" s="623">
        <v>805.855</v>
      </c>
      <c r="K39" s="624">
        <v>427.04</v>
      </c>
      <c r="L39" s="624">
        <f>K39+J39</f>
        <v>1232.895</v>
      </c>
      <c r="M39" s="625">
        <f t="shared" si="5"/>
        <v>0.01514510504264392</v>
      </c>
      <c r="N39" s="623">
        <v>1510.028</v>
      </c>
      <c r="O39" s="624">
        <v>757.2</v>
      </c>
      <c r="P39" s="624">
        <f>O39+N39</f>
        <v>2267.228</v>
      </c>
      <c r="Q39" s="626">
        <f>IF(ISERROR(L39/P39-1),"         /0",(L39/P39-1))</f>
        <v>-0.4562104031883869</v>
      </c>
    </row>
    <row r="40" spans="1:17" s="621" customFormat="1" ht="18" customHeight="1">
      <c r="A40" s="616" t="s">
        <v>202</v>
      </c>
      <c r="B40" s="617">
        <f>SUM(B41:B45)</f>
        <v>882.66</v>
      </c>
      <c r="C40" s="618">
        <f>SUM(C41:C45)</f>
        <v>394.127</v>
      </c>
      <c r="D40" s="618">
        <f aca="true" t="shared" si="23" ref="D40:D46">C40+B40</f>
        <v>1276.787</v>
      </c>
      <c r="E40" s="619">
        <f t="shared" si="1"/>
        <v>0.033184637716258215</v>
      </c>
      <c r="F40" s="617">
        <f>SUM(F41:F45)</f>
        <v>1223.402</v>
      </c>
      <c r="G40" s="618">
        <f>SUM(G41:G45)</f>
        <v>705.126</v>
      </c>
      <c r="H40" s="618">
        <f aca="true" t="shared" si="24" ref="H40:H46">G40+F40</f>
        <v>1928.528</v>
      </c>
      <c r="I40" s="620">
        <f aca="true" t="shared" si="25" ref="I40:I46">IF(ISERROR(D40/H40-1),"         /0",(D40/H40-1))</f>
        <v>-0.3379473878522894</v>
      </c>
      <c r="J40" s="617">
        <f>SUM(J41:J45)</f>
        <v>1658.253</v>
      </c>
      <c r="K40" s="618">
        <f>SUM(K41:K45)</f>
        <v>862.2099999999999</v>
      </c>
      <c r="L40" s="618">
        <f aca="true" t="shared" si="26" ref="L40:L46">K40+J40</f>
        <v>2520.4629999999997</v>
      </c>
      <c r="M40" s="619">
        <f t="shared" si="5"/>
        <v>0.03096182310018081</v>
      </c>
      <c r="N40" s="617">
        <f>SUM(N41:N45)</f>
        <v>2369.27</v>
      </c>
      <c r="O40" s="618">
        <f>SUM(O41:O45)</f>
        <v>1363.0249999999999</v>
      </c>
      <c r="P40" s="618">
        <f aca="true" t="shared" si="27" ref="P40:P46">O40+N40</f>
        <v>3732.295</v>
      </c>
      <c r="Q40" s="620">
        <f aca="true" t="shared" si="28" ref="Q40:Q46">IF(ISERROR(L40/P40-1),"         /0",(L40/P40-1))</f>
        <v>-0.32468816103764586</v>
      </c>
    </row>
    <row r="41" spans="1:17" ht="18" customHeight="1">
      <c r="A41" s="622" t="s">
        <v>57</v>
      </c>
      <c r="B41" s="623">
        <v>486.66</v>
      </c>
      <c r="C41" s="624">
        <v>79.995</v>
      </c>
      <c r="D41" s="624">
        <f t="shared" si="23"/>
        <v>566.655</v>
      </c>
      <c r="E41" s="625">
        <f t="shared" si="1"/>
        <v>0.01472778222609276</v>
      </c>
      <c r="F41" s="623">
        <v>1012.959</v>
      </c>
      <c r="G41" s="624">
        <v>567.7620000000001</v>
      </c>
      <c r="H41" s="624">
        <f t="shared" si="24"/>
        <v>1580.721</v>
      </c>
      <c r="I41" s="626">
        <f t="shared" si="25"/>
        <v>-0.641521179259338</v>
      </c>
      <c r="J41" s="623">
        <v>1010.623</v>
      </c>
      <c r="K41" s="624">
        <v>209.22399999999996</v>
      </c>
      <c r="L41" s="624">
        <f t="shared" si="26"/>
        <v>1219.847</v>
      </c>
      <c r="M41" s="625">
        <f t="shared" si="5"/>
        <v>0.014984821052039353</v>
      </c>
      <c r="N41" s="623">
        <v>2078.388</v>
      </c>
      <c r="O41" s="624">
        <v>1171.398</v>
      </c>
      <c r="P41" s="624">
        <f t="shared" si="27"/>
        <v>3249.786</v>
      </c>
      <c r="Q41" s="626">
        <f t="shared" si="28"/>
        <v>-0.6246377453776957</v>
      </c>
    </row>
    <row r="42" spans="1:17" ht="18" customHeight="1">
      <c r="A42" s="622" t="s">
        <v>96</v>
      </c>
      <c r="B42" s="623">
        <v>97.508</v>
      </c>
      <c r="C42" s="624">
        <v>265.169</v>
      </c>
      <c r="D42" s="624">
        <f>C42+B42</f>
        <v>362.67699999999996</v>
      </c>
      <c r="E42" s="625">
        <f t="shared" si="1"/>
        <v>0.009426243259854134</v>
      </c>
      <c r="F42" s="623"/>
      <c r="G42" s="624"/>
      <c r="H42" s="624">
        <f>G42+F42</f>
        <v>0</v>
      </c>
      <c r="I42" s="626" t="str">
        <f>IF(ISERROR(D42/H42-1),"         /0",(D42/H42-1))</f>
        <v>         /0</v>
      </c>
      <c r="J42" s="623">
        <v>140.298</v>
      </c>
      <c r="K42" s="624">
        <v>548.864</v>
      </c>
      <c r="L42" s="624">
        <f>K42+J42</f>
        <v>689.162</v>
      </c>
      <c r="M42" s="625">
        <f t="shared" si="5"/>
        <v>0.008465790583462963</v>
      </c>
      <c r="N42" s="623"/>
      <c r="O42" s="624"/>
      <c r="P42" s="624">
        <f>O42+N42</f>
        <v>0</v>
      </c>
      <c r="Q42" s="626" t="s">
        <v>151</v>
      </c>
    </row>
    <row r="43" spans="1:17" ht="18" customHeight="1">
      <c r="A43" s="622" t="s">
        <v>61</v>
      </c>
      <c r="B43" s="623">
        <v>182.468</v>
      </c>
      <c r="C43" s="624">
        <v>4.141</v>
      </c>
      <c r="D43" s="624">
        <f>C43+B43</f>
        <v>186.60899999999998</v>
      </c>
      <c r="E43" s="625">
        <f t="shared" si="1"/>
        <v>0.00485010581999443</v>
      </c>
      <c r="F43" s="623">
        <v>53.203</v>
      </c>
      <c r="G43" s="624">
        <v>23.102</v>
      </c>
      <c r="H43" s="624">
        <f>G43+F43</f>
        <v>76.305</v>
      </c>
      <c r="I43" s="626">
        <f>IF(ISERROR(D43/H43-1),"         /0",(D43/H43-1))</f>
        <v>1.445567131904855</v>
      </c>
      <c r="J43" s="623">
        <v>291.354</v>
      </c>
      <c r="K43" s="624">
        <v>4.141</v>
      </c>
      <c r="L43" s="624">
        <f>K43+J43</f>
        <v>295.495</v>
      </c>
      <c r="M43" s="625">
        <f t="shared" si="5"/>
        <v>0.0036299139947652197</v>
      </c>
      <c r="N43" s="623">
        <v>109.635</v>
      </c>
      <c r="O43" s="624">
        <v>31.154</v>
      </c>
      <c r="P43" s="624">
        <f>O43+N43</f>
        <v>140.78900000000002</v>
      </c>
      <c r="Q43" s="626" t="s">
        <v>151</v>
      </c>
    </row>
    <row r="44" spans="1:17" ht="18" customHeight="1">
      <c r="A44" s="622" t="s">
        <v>56</v>
      </c>
      <c r="B44" s="623">
        <v>83.239</v>
      </c>
      <c r="C44" s="624">
        <v>41.526</v>
      </c>
      <c r="D44" s="624">
        <f t="shared" si="23"/>
        <v>124.76500000000001</v>
      </c>
      <c r="E44" s="625">
        <f t="shared" si="1"/>
        <v>0.003242734555308722</v>
      </c>
      <c r="F44" s="623">
        <v>132.714</v>
      </c>
      <c r="G44" s="624">
        <v>114.06299999999999</v>
      </c>
      <c r="H44" s="624">
        <f t="shared" si="24"/>
        <v>246.777</v>
      </c>
      <c r="I44" s="626" t="s">
        <v>151</v>
      </c>
      <c r="J44" s="623">
        <v>164.983</v>
      </c>
      <c r="K44" s="624">
        <v>96.63900000000001</v>
      </c>
      <c r="L44" s="624">
        <f t="shared" si="26"/>
        <v>261.622</v>
      </c>
      <c r="M44" s="625">
        <f t="shared" si="5"/>
        <v>0.003213811939756904</v>
      </c>
      <c r="N44" s="623">
        <v>132.714</v>
      </c>
      <c r="O44" s="624">
        <v>160.204</v>
      </c>
      <c r="P44" s="624">
        <f t="shared" si="27"/>
        <v>292.918</v>
      </c>
      <c r="Q44" s="626">
        <f t="shared" si="28"/>
        <v>-0.10684218791607203</v>
      </c>
    </row>
    <row r="45" spans="1:17" ht="18" customHeight="1" thickBot="1">
      <c r="A45" s="622" t="s">
        <v>103</v>
      </c>
      <c r="B45" s="623">
        <v>32.785</v>
      </c>
      <c r="C45" s="624">
        <v>3.2960000000000003</v>
      </c>
      <c r="D45" s="624">
        <f t="shared" si="23"/>
        <v>36.080999999999996</v>
      </c>
      <c r="E45" s="625">
        <f t="shared" si="1"/>
        <v>0.000937771855008167</v>
      </c>
      <c r="F45" s="623">
        <v>24.526000000000003</v>
      </c>
      <c r="G45" s="624">
        <v>0.19899999999999998</v>
      </c>
      <c r="H45" s="624">
        <f t="shared" si="24"/>
        <v>24.725000000000005</v>
      </c>
      <c r="I45" s="626">
        <f t="shared" si="25"/>
        <v>0.45929221435793677</v>
      </c>
      <c r="J45" s="623">
        <v>50.995</v>
      </c>
      <c r="K45" s="624">
        <v>3.342</v>
      </c>
      <c r="L45" s="624">
        <f t="shared" si="26"/>
        <v>54.336999999999996</v>
      </c>
      <c r="M45" s="625">
        <f t="shared" si="5"/>
        <v>0.000667485530156374</v>
      </c>
      <c r="N45" s="623">
        <v>48.533</v>
      </c>
      <c r="O45" s="624">
        <v>0.269</v>
      </c>
      <c r="P45" s="624">
        <f t="shared" si="27"/>
        <v>48.802</v>
      </c>
      <c r="Q45" s="626">
        <f t="shared" si="28"/>
        <v>0.11341748289004538</v>
      </c>
    </row>
    <row r="46" spans="1:17" ht="18" customHeight="1" thickBot="1">
      <c r="A46" s="639" t="s">
        <v>208</v>
      </c>
      <c r="B46" s="640">
        <v>36.352999999999994</v>
      </c>
      <c r="C46" s="641">
        <v>0.452</v>
      </c>
      <c r="D46" s="641">
        <f t="shared" si="23"/>
        <v>36.80499999999999</v>
      </c>
      <c r="E46" s="642">
        <f t="shared" si="1"/>
        <v>0.0009565891500672261</v>
      </c>
      <c r="F46" s="640">
        <v>39.485</v>
      </c>
      <c r="G46" s="641">
        <v>1.071</v>
      </c>
      <c r="H46" s="641">
        <f t="shared" si="24"/>
        <v>40.556</v>
      </c>
      <c r="I46" s="643">
        <f t="shared" si="25"/>
        <v>-0.09248939737646722</v>
      </c>
      <c r="J46" s="640">
        <v>69.275</v>
      </c>
      <c r="K46" s="641">
        <v>1.8490000000000002</v>
      </c>
      <c r="L46" s="641">
        <f t="shared" si="26"/>
        <v>71.12400000000001</v>
      </c>
      <c r="M46" s="642">
        <f t="shared" si="5"/>
        <v>0.000873700072636361</v>
      </c>
      <c r="N46" s="640">
        <v>81.406</v>
      </c>
      <c r="O46" s="641">
        <v>1.68</v>
      </c>
      <c r="P46" s="641">
        <f t="shared" si="27"/>
        <v>83.08600000000001</v>
      </c>
      <c r="Q46" s="643">
        <f t="shared" si="28"/>
        <v>-0.1439713068386973</v>
      </c>
    </row>
    <row r="47" ht="14.25">
      <c r="A47" s="185" t="s">
        <v>251</v>
      </c>
    </row>
    <row r="48" ht="14.25">
      <c r="A48" s="185"/>
    </row>
  </sheetData>
  <sheetProtection/>
  <mergeCells count="13">
    <mergeCell ref="P1:Q1"/>
    <mergeCell ref="A3:Q3"/>
    <mergeCell ref="A4:A6"/>
    <mergeCell ref="E5:E6"/>
    <mergeCell ref="B5:D5"/>
    <mergeCell ref="Q5:Q6"/>
    <mergeCell ref="F5:H5"/>
    <mergeCell ref="J5:L5"/>
    <mergeCell ref="N5:P5"/>
    <mergeCell ref="I5:I6"/>
    <mergeCell ref="M5:M6"/>
    <mergeCell ref="B4:I4"/>
    <mergeCell ref="J4:Q4"/>
  </mergeCells>
  <conditionalFormatting sqref="Q47:Q65536 I47:I65536 Q3:Q6 I3:I6">
    <cfRule type="cellIs" priority="1" dxfId="0" operator="lessThan" stopIfTrue="1">
      <formula>0</formula>
    </cfRule>
  </conditionalFormatting>
  <conditionalFormatting sqref="I7:I46 Q7:Q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" right="0.22" top="0.41" bottom="0.2" header="0.17" footer="0.17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Q55"/>
  <sheetViews>
    <sheetView showGridLines="0" zoomScale="90" zoomScaleNormal="90" zoomScalePageLayoutView="0" workbookViewId="0" topLeftCell="A1">
      <selection activeCell="M1" sqref="M1:M16384"/>
    </sheetView>
  </sheetViews>
  <sheetFormatPr defaultColWidth="9.140625" defaultRowHeight="12.75"/>
  <cols>
    <col min="1" max="1" width="24.421875" style="644" customWidth="1"/>
    <col min="2" max="2" width="10.140625" style="644" bestFit="1" customWidth="1"/>
    <col min="3" max="3" width="10.00390625" style="644" customWidth="1"/>
    <col min="4" max="4" width="11.421875" style="644" bestFit="1" customWidth="1"/>
    <col min="5" max="5" width="10.28125" style="644" bestFit="1" customWidth="1"/>
    <col min="6" max="6" width="9.57421875" style="644" bestFit="1" customWidth="1"/>
    <col min="7" max="7" width="9.8515625" style="644" customWidth="1"/>
    <col min="8" max="8" width="11.421875" style="644" bestFit="1" customWidth="1"/>
    <col min="9" max="9" width="8.57421875" style="644" customWidth="1"/>
    <col min="10" max="11" width="11.28125" style="644" bestFit="1" customWidth="1"/>
    <col min="12" max="12" width="11.00390625" style="644" customWidth="1"/>
    <col min="13" max="13" width="10.28125" style="644" bestFit="1" customWidth="1"/>
    <col min="14" max="15" width="11.421875" style="644" bestFit="1" customWidth="1"/>
    <col min="16" max="16" width="11.140625" style="644" customWidth="1"/>
    <col min="17" max="17" width="9.57421875" style="644" customWidth="1"/>
    <col min="18" max="16384" width="9.140625" style="644" customWidth="1"/>
  </cols>
  <sheetData>
    <row r="1" spans="16:17" ht="18.75" thickBot="1">
      <c r="P1" s="981" t="s">
        <v>0</v>
      </c>
      <c r="Q1" s="982"/>
    </row>
    <row r="2" ht="4.5" customHeight="1" thickBot="1"/>
    <row r="3" spans="1:17" ht="24" customHeight="1" thickBot="1">
      <c r="A3" s="983" t="s">
        <v>254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5"/>
    </row>
    <row r="4" spans="1:17" ht="15.75" customHeight="1" thickBot="1">
      <c r="A4" s="986" t="s">
        <v>255</v>
      </c>
      <c r="B4" s="978" t="s">
        <v>39</v>
      </c>
      <c r="C4" s="979"/>
      <c r="D4" s="979"/>
      <c r="E4" s="979"/>
      <c r="F4" s="979"/>
      <c r="G4" s="979"/>
      <c r="H4" s="979"/>
      <c r="I4" s="980"/>
      <c r="J4" s="978" t="s">
        <v>40</v>
      </c>
      <c r="K4" s="979"/>
      <c r="L4" s="979"/>
      <c r="M4" s="979"/>
      <c r="N4" s="979"/>
      <c r="O4" s="979"/>
      <c r="P4" s="979"/>
      <c r="Q4" s="980"/>
    </row>
    <row r="5" spans="1:17" s="645" customFormat="1" ht="26.25" customHeight="1">
      <c r="A5" s="987"/>
      <c r="B5" s="991" t="s">
        <v>41</v>
      </c>
      <c r="C5" s="992"/>
      <c r="D5" s="992"/>
      <c r="E5" s="989" t="s">
        <v>42</v>
      </c>
      <c r="F5" s="991" t="s">
        <v>43</v>
      </c>
      <c r="G5" s="992"/>
      <c r="H5" s="992"/>
      <c r="I5" s="995" t="s">
        <v>44</v>
      </c>
      <c r="J5" s="993" t="s">
        <v>212</v>
      </c>
      <c r="K5" s="994"/>
      <c r="L5" s="994"/>
      <c r="M5" s="989" t="s">
        <v>42</v>
      </c>
      <c r="N5" s="993" t="s">
        <v>213</v>
      </c>
      <c r="O5" s="994"/>
      <c r="P5" s="994"/>
      <c r="Q5" s="989" t="s">
        <v>44</v>
      </c>
    </row>
    <row r="6" spans="1:17" s="645" customFormat="1" ht="14.25" thickBot="1">
      <c r="A6" s="988"/>
      <c r="B6" s="646" t="s">
        <v>11</v>
      </c>
      <c r="C6" s="647" t="s">
        <v>12</v>
      </c>
      <c r="D6" s="647" t="s">
        <v>13</v>
      </c>
      <c r="E6" s="990"/>
      <c r="F6" s="646" t="s">
        <v>11</v>
      </c>
      <c r="G6" s="647" t="s">
        <v>12</v>
      </c>
      <c r="H6" s="647" t="s">
        <v>13</v>
      </c>
      <c r="I6" s="996"/>
      <c r="J6" s="646" t="s">
        <v>11</v>
      </c>
      <c r="K6" s="647" t="s">
        <v>12</v>
      </c>
      <c r="L6" s="647" t="s">
        <v>13</v>
      </c>
      <c r="M6" s="990"/>
      <c r="N6" s="646" t="s">
        <v>11</v>
      </c>
      <c r="O6" s="647" t="s">
        <v>12</v>
      </c>
      <c r="P6" s="647" t="s">
        <v>13</v>
      </c>
      <c r="Q6" s="990"/>
    </row>
    <row r="7" spans="1:17" s="653" customFormat="1" ht="18" customHeight="1" thickBot="1">
      <c r="A7" s="648" t="s">
        <v>4</v>
      </c>
      <c r="B7" s="649">
        <f>SUM(B8:B53)</f>
        <v>928323</v>
      </c>
      <c r="C7" s="650">
        <f>SUM(C8:C53)</f>
        <v>928323</v>
      </c>
      <c r="D7" s="651">
        <f>C7+B7</f>
        <v>1856646</v>
      </c>
      <c r="E7" s="652">
        <f aca="true" t="shared" si="0" ref="E7:E53">D7/$D$7</f>
        <v>1</v>
      </c>
      <c r="F7" s="649">
        <f>SUM(F8:F53)</f>
        <v>668872</v>
      </c>
      <c r="G7" s="650">
        <f>SUM(G8:G53)</f>
        <v>668872</v>
      </c>
      <c r="H7" s="651">
        <f>G7+F7</f>
        <v>1337744</v>
      </c>
      <c r="I7" s="652">
        <f>(D7/H7-1)</f>
        <v>0.38789334880216253</v>
      </c>
      <c r="J7" s="649">
        <f>SUM(J8:J53)</f>
        <v>1953293</v>
      </c>
      <c r="K7" s="650">
        <f>SUM(K8:K53)</f>
        <v>1953293</v>
      </c>
      <c r="L7" s="651">
        <f>K7+J7</f>
        <v>3906586</v>
      </c>
      <c r="M7" s="652">
        <f aca="true" t="shared" si="1" ref="M7:M53">L7/$L$7</f>
        <v>1</v>
      </c>
      <c r="N7" s="649">
        <f>SUM(N8:N53)</f>
        <v>1401890</v>
      </c>
      <c r="O7" s="650">
        <f>SUM(O8:O53)</f>
        <v>1401890</v>
      </c>
      <c r="P7" s="651">
        <f>O7+N7</f>
        <v>2803780</v>
      </c>
      <c r="Q7" s="652">
        <f>(L7/P7-1)</f>
        <v>0.3933282925193846</v>
      </c>
    </row>
    <row r="8" spans="1:17" s="658" customFormat="1" ht="18" customHeight="1" thickTop="1">
      <c r="A8" s="654" t="s">
        <v>256</v>
      </c>
      <c r="B8" s="655">
        <v>353105</v>
      </c>
      <c r="C8" s="656">
        <v>364689</v>
      </c>
      <c r="D8" s="656">
        <f>C8+B8</f>
        <v>717794</v>
      </c>
      <c r="E8" s="657">
        <f t="shared" si="0"/>
        <v>0.3866078940196462</v>
      </c>
      <c r="F8" s="655">
        <v>250984</v>
      </c>
      <c r="G8" s="656">
        <v>258057</v>
      </c>
      <c r="H8" s="656">
        <f>G8+F8</f>
        <v>509041</v>
      </c>
      <c r="I8" s="657">
        <f>(D8/H8-1)</f>
        <v>0.41009073925283035</v>
      </c>
      <c r="J8" s="655">
        <v>693757</v>
      </c>
      <c r="K8" s="656">
        <v>799031</v>
      </c>
      <c r="L8" s="656">
        <f>K8+J8</f>
        <v>1492788</v>
      </c>
      <c r="M8" s="657">
        <f t="shared" si="1"/>
        <v>0.3821208594921499</v>
      </c>
      <c r="N8" s="656">
        <v>485865</v>
      </c>
      <c r="O8" s="656">
        <v>558923</v>
      </c>
      <c r="P8" s="656">
        <f>O8+N8</f>
        <v>1044788</v>
      </c>
      <c r="Q8" s="657">
        <f>(L8/P8-1)</f>
        <v>0.4287951239868759</v>
      </c>
    </row>
    <row r="9" spans="1:17" s="658" customFormat="1" ht="18" customHeight="1">
      <c r="A9" s="659" t="s">
        <v>257</v>
      </c>
      <c r="B9" s="660">
        <v>84150</v>
      </c>
      <c r="C9" s="661">
        <v>83581</v>
      </c>
      <c r="D9" s="661">
        <f>C9+B9</f>
        <v>167731</v>
      </c>
      <c r="E9" s="662">
        <f t="shared" si="0"/>
        <v>0.09034086196291592</v>
      </c>
      <c r="F9" s="660">
        <v>54528</v>
      </c>
      <c r="G9" s="661">
        <v>55890</v>
      </c>
      <c r="H9" s="661">
        <f>G9+F9</f>
        <v>110418</v>
      </c>
      <c r="I9" s="662">
        <f>(D9/H9-1)</f>
        <v>0.5190548642431487</v>
      </c>
      <c r="J9" s="660">
        <v>170901</v>
      </c>
      <c r="K9" s="661">
        <v>164877</v>
      </c>
      <c r="L9" s="661">
        <f>K9+J9</f>
        <v>335778</v>
      </c>
      <c r="M9" s="662">
        <f t="shared" si="1"/>
        <v>0.08595177477214119</v>
      </c>
      <c r="N9" s="661">
        <v>112100</v>
      </c>
      <c r="O9" s="661">
        <v>110411</v>
      </c>
      <c r="P9" s="661">
        <f>O9+N9</f>
        <v>222511</v>
      </c>
      <c r="Q9" s="662">
        <f>(L9/P9-1)</f>
        <v>0.5090400025167294</v>
      </c>
    </row>
    <row r="10" spans="1:17" s="658" customFormat="1" ht="18" customHeight="1">
      <c r="A10" s="659" t="s">
        <v>258</v>
      </c>
      <c r="B10" s="660">
        <v>83328</v>
      </c>
      <c r="C10" s="661">
        <v>81856</v>
      </c>
      <c r="D10" s="661">
        <f>C10+B10</f>
        <v>165184</v>
      </c>
      <c r="E10" s="662">
        <f t="shared" si="0"/>
        <v>0.08896903340755319</v>
      </c>
      <c r="F10" s="660">
        <v>63908</v>
      </c>
      <c r="G10" s="661">
        <v>62380</v>
      </c>
      <c r="H10" s="661">
        <f>G10+F10</f>
        <v>126288</v>
      </c>
      <c r="I10" s="662">
        <f>(D10/H10-1)</f>
        <v>0.30799442544026356</v>
      </c>
      <c r="J10" s="660">
        <v>177754</v>
      </c>
      <c r="K10" s="661">
        <v>159620</v>
      </c>
      <c r="L10" s="661">
        <f>K10+J10</f>
        <v>337374</v>
      </c>
      <c r="M10" s="662">
        <f t="shared" si="1"/>
        <v>0.08636031563109067</v>
      </c>
      <c r="N10" s="661">
        <v>128979</v>
      </c>
      <c r="O10" s="661">
        <v>119834</v>
      </c>
      <c r="P10" s="661">
        <f>O10+N10</f>
        <v>248813</v>
      </c>
      <c r="Q10" s="662">
        <f>(L10/P10-1)</f>
        <v>0.3559339745109782</v>
      </c>
    </row>
    <row r="11" spans="1:17" s="658" customFormat="1" ht="18" customHeight="1">
      <c r="A11" s="659" t="s">
        <v>259</v>
      </c>
      <c r="B11" s="660">
        <v>56530</v>
      </c>
      <c r="C11" s="661">
        <v>55489</v>
      </c>
      <c r="D11" s="661">
        <f>C11+B11</f>
        <v>112019</v>
      </c>
      <c r="E11" s="662">
        <f t="shared" si="0"/>
        <v>0.060334064759787275</v>
      </c>
      <c r="F11" s="660">
        <v>38869</v>
      </c>
      <c r="G11" s="661">
        <v>37556</v>
      </c>
      <c r="H11" s="661">
        <f>G11+F11</f>
        <v>76425</v>
      </c>
      <c r="I11" s="662">
        <f>(D11/H11-1)</f>
        <v>0.46573765129211653</v>
      </c>
      <c r="J11" s="660">
        <v>136390</v>
      </c>
      <c r="K11" s="661">
        <v>121159</v>
      </c>
      <c r="L11" s="661">
        <f>K11+J11</f>
        <v>257549</v>
      </c>
      <c r="M11" s="662">
        <f t="shared" si="1"/>
        <v>0.0659268732340719</v>
      </c>
      <c r="N11" s="661">
        <v>92370</v>
      </c>
      <c r="O11" s="661">
        <v>79326</v>
      </c>
      <c r="P11" s="661">
        <f>O11+N11</f>
        <v>171696</v>
      </c>
      <c r="Q11" s="662">
        <f>(L11/P11-1)</f>
        <v>0.5000291212375361</v>
      </c>
    </row>
    <row r="12" spans="1:17" s="658" customFormat="1" ht="18" customHeight="1">
      <c r="A12" s="659" t="s">
        <v>260</v>
      </c>
      <c r="B12" s="660">
        <v>49412</v>
      </c>
      <c r="C12" s="661">
        <v>47436</v>
      </c>
      <c r="D12" s="661">
        <f aca="true" t="shared" si="2" ref="D12:D52">C12+B12</f>
        <v>96848</v>
      </c>
      <c r="E12" s="662">
        <f t="shared" si="0"/>
        <v>0.05216287865322738</v>
      </c>
      <c r="F12" s="660">
        <v>31965</v>
      </c>
      <c r="G12" s="661">
        <v>31318</v>
      </c>
      <c r="H12" s="661">
        <f aca="true" t="shared" si="3" ref="H12:H52">G12+F12</f>
        <v>63283</v>
      </c>
      <c r="I12" s="662">
        <f aca="true" t="shared" si="4" ref="I12:I52">(D12/H12-1)</f>
        <v>0.5303952088238548</v>
      </c>
      <c r="J12" s="660">
        <v>109677</v>
      </c>
      <c r="K12" s="661">
        <v>95397</v>
      </c>
      <c r="L12" s="661">
        <f aca="true" t="shared" si="5" ref="L12:L52">K12+J12</f>
        <v>205074</v>
      </c>
      <c r="M12" s="662">
        <f t="shared" si="1"/>
        <v>0.05249442863922617</v>
      </c>
      <c r="N12" s="661">
        <v>72454</v>
      </c>
      <c r="O12" s="661">
        <v>62382</v>
      </c>
      <c r="P12" s="661">
        <f aca="true" t="shared" si="6" ref="P12:P52">O12+N12</f>
        <v>134836</v>
      </c>
      <c r="Q12" s="662">
        <f aca="true" t="shared" si="7" ref="Q12:Q52">(L12/P12-1)</f>
        <v>0.5209142958853719</v>
      </c>
    </row>
    <row r="13" spans="1:17" s="658" customFormat="1" ht="18" customHeight="1">
      <c r="A13" s="659" t="s">
        <v>261</v>
      </c>
      <c r="B13" s="660">
        <v>39289</v>
      </c>
      <c r="C13" s="661">
        <v>39177</v>
      </c>
      <c r="D13" s="661">
        <f t="shared" si="2"/>
        <v>78466</v>
      </c>
      <c r="E13" s="662">
        <f t="shared" si="0"/>
        <v>0.04226222984887803</v>
      </c>
      <c r="F13" s="660">
        <v>23090</v>
      </c>
      <c r="G13" s="661">
        <v>23061</v>
      </c>
      <c r="H13" s="661">
        <f t="shared" si="3"/>
        <v>46151</v>
      </c>
      <c r="I13" s="662">
        <f t="shared" si="4"/>
        <v>0.7002015124265997</v>
      </c>
      <c r="J13" s="660">
        <v>81566</v>
      </c>
      <c r="K13" s="661">
        <v>74397</v>
      </c>
      <c r="L13" s="661">
        <f t="shared" si="5"/>
        <v>155963</v>
      </c>
      <c r="M13" s="662">
        <f t="shared" si="1"/>
        <v>0.039923093975148635</v>
      </c>
      <c r="N13" s="661">
        <v>46614</v>
      </c>
      <c r="O13" s="661">
        <v>43494</v>
      </c>
      <c r="P13" s="661">
        <f t="shared" si="6"/>
        <v>90108</v>
      </c>
      <c r="Q13" s="662">
        <f t="shared" si="7"/>
        <v>0.7308452079726551</v>
      </c>
    </row>
    <row r="14" spans="1:17" s="658" customFormat="1" ht="18" customHeight="1">
      <c r="A14" s="659" t="s">
        <v>262</v>
      </c>
      <c r="B14" s="660">
        <v>34030</v>
      </c>
      <c r="C14" s="661">
        <v>34796</v>
      </c>
      <c r="D14" s="661">
        <f t="shared" si="2"/>
        <v>68826</v>
      </c>
      <c r="E14" s="662">
        <f t="shared" si="0"/>
        <v>0.037070071516056374</v>
      </c>
      <c r="F14" s="660">
        <v>34979</v>
      </c>
      <c r="G14" s="661">
        <v>35663</v>
      </c>
      <c r="H14" s="661">
        <f t="shared" si="3"/>
        <v>70642</v>
      </c>
      <c r="I14" s="662">
        <f t="shared" si="4"/>
        <v>-0.025707086435831417</v>
      </c>
      <c r="J14" s="660">
        <v>67457</v>
      </c>
      <c r="K14" s="661">
        <v>73582</v>
      </c>
      <c r="L14" s="661">
        <f t="shared" si="5"/>
        <v>141039</v>
      </c>
      <c r="M14" s="662">
        <f t="shared" si="1"/>
        <v>0.03610287857479651</v>
      </c>
      <c r="N14" s="661">
        <v>70099</v>
      </c>
      <c r="O14" s="661">
        <v>77146</v>
      </c>
      <c r="P14" s="661">
        <f t="shared" si="6"/>
        <v>147245</v>
      </c>
      <c r="Q14" s="662">
        <f t="shared" si="7"/>
        <v>-0.04214744133926451</v>
      </c>
    </row>
    <row r="15" spans="1:17" s="658" customFormat="1" ht="18" customHeight="1">
      <c r="A15" s="659" t="s">
        <v>263</v>
      </c>
      <c r="B15" s="660">
        <v>28487</v>
      </c>
      <c r="C15" s="661">
        <v>26588</v>
      </c>
      <c r="D15" s="661">
        <f t="shared" si="2"/>
        <v>55075</v>
      </c>
      <c r="E15" s="662">
        <f t="shared" si="0"/>
        <v>0.029663705412878924</v>
      </c>
      <c r="F15" s="660">
        <v>15770</v>
      </c>
      <c r="G15" s="661">
        <v>15219</v>
      </c>
      <c r="H15" s="661">
        <f t="shared" si="3"/>
        <v>30989</v>
      </c>
      <c r="I15" s="662">
        <f t="shared" si="4"/>
        <v>0.7772435380296234</v>
      </c>
      <c r="J15" s="660">
        <v>68725</v>
      </c>
      <c r="K15" s="661">
        <v>62422</v>
      </c>
      <c r="L15" s="661">
        <f t="shared" si="5"/>
        <v>131147</v>
      </c>
      <c r="M15" s="662">
        <f t="shared" si="1"/>
        <v>0.033570744378851505</v>
      </c>
      <c r="N15" s="661">
        <v>40832</v>
      </c>
      <c r="O15" s="661">
        <v>34413</v>
      </c>
      <c r="P15" s="661">
        <f t="shared" si="6"/>
        <v>75245</v>
      </c>
      <c r="Q15" s="662">
        <f t="shared" si="7"/>
        <v>0.7429330852548341</v>
      </c>
    </row>
    <row r="16" spans="1:17" s="658" customFormat="1" ht="18" customHeight="1">
      <c r="A16" s="659" t="s">
        <v>264</v>
      </c>
      <c r="B16" s="660">
        <v>26092</v>
      </c>
      <c r="C16" s="661">
        <v>25854</v>
      </c>
      <c r="D16" s="661">
        <f t="shared" si="2"/>
        <v>51946</v>
      </c>
      <c r="E16" s="662">
        <f t="shared" si="0"/>
        <v>0.02797840837725662</v>
      </c>
      <c r="F16" s="660">
        <v>16082</v>
      </c>
      <c r="G16" s="661">
        <v>15879</v>
      </c>
      <c r="H16" s="661">
        <f t="shared" si="3"/>
        <v>31961</v>
      </c>
      <c r="I16" s="662">
        <f t="shared" si="4"/>
        <v>0.6252933262413567</v>
      </c>
      <c r="J16" s="660">
        <v>58244</v>
      </c>
      <c r="K16" s="661">
        <v>53929</v>
      </c>
      <c r="L16" s="661">
        <f t="shared" si="5"/>
        <v>112173</v>
      </c>
      <c r="M16" s="662">
        <f t="shared" si="1"/>
        <v>0.02871381815221782</v>
      </c>
      <c r="N16" s="661">
        <v>37604</v>
      </c>
      <c r="O16" s="661">
        <v>35766</v>
      </c>
      <c r="P16" s="661">
        <f t="shared" si="6"/>
        <v>73370</v>
      </c>
      <c r="Q16" s="662">
        <f t="shared" si="7"/>
        <v>0.5288673844895735</v>
      </c>
    </row>
    <row r="17" spans="1:17" s="658" customFormat="1" ht="18" customHeight="1">
      <c r="A17" s="659" t="s">
        <v>265</v>
      </c>
      <c r="B17" s="660">
        <v>24923</v>
      </c>
      <c r="C17" s="661">
        <v>24008</v>
      </c>
      <c r="D17" s="661">
        <f t="shared" si="2"/>
        <v>48931</v>
      </c>
      <c r="E17" s="662">
        <f t="shared" si="0"/>
        <v>0.026354512384159392</v>
      </c>
      <c r="F17" s="660">
        <v>23638</v>
      </c>
      <c r="G17" s="661">
        <v>23157</v>
      </c>
      <c r="H17" s="661">
        <f t="shared" si="3"/>
        <v>46795</v>
      </c>
      <c r="I17" s="662">
        <f t="shared" si="4"/>
        <v>0.04564590233999355</v>
      </c>
      <c r="J17" s="660">
        <v>65163</v>
      </c>
      <c r="K17" s="661">
        <v>59096</v>
      </c>
      <c r="L17" s="661">
        <f t="shared" si="5"/>
        <v>124259</v>
      </c>
      <c r="M17" s="662">
        <f t="shared" si="1"/>
        <v>0.031807568040227455</v>
      </c>
      <c r="N17" s="661">
        <v>59718</v>
      </c>
      <c r="O17" s="661">
        <v>55988</v>
      </c>
      <c r="P17" s="661">
        <f t="shared" si="6"/>
        <v>115706</v>
      </c>
      <c r="Q17" s="662">
        <f t="shared" si="7"/>
        <v>0.07392010785957503</v>
      </c>
    </row>
    <row r="18" spans="1:17" s="658" customFormat="1" ht="18" customHeight="1">
      <c r="A18" s="659" t="s">
        <v>266</v>
      </c>
      <c r="B18" s="660">
        <v>21696</v>
      </c>
      <c r="C18" s="661">
        <v>21098</v>
      </c>
      <c r="D18" s="661">
        <f t="shared" si="2"/>
        <v>42794</v>
      </c>
      <c r="E18" s="662">
        <f t="shared" si="0"/>
        <v>0.023049089594893157</v>
      </c>
      <c r="F18" s="660">
        <v>15426</v>
      </c>
      <c r="G18" s="661">
        <v>14806</v>
      </c>
      <c r="H18" s="661">
        <f t="shared" si="3"/>
        <v>30232</v>
      </c>
      <c r="I18" s="662">
        <f t="shared" si="4"/>
        <v>0.4155199788303785</v>
      </c>
      <c r="J18" s="660">
        <v>44877</v>
      </c>
      <c r="K18" s="661">
        <v>40608</v>
      </c>
      <c r="L18" s="661">
        <f t="shared" si="5"/>
        <v>85485</v>
      </c>
      <c r="M18" s="662">
        <f t="shared" si="1"/>
        <v>0.02188227777399499</v>
      </c>
      <c r="N18" s="661">
        <v>35772</v>
      </c>
      <c r="O18" s="661">
        <v>30681</v>
      </c>
      <c r="P18" s="661">
        <f t="shared" si="6"/>
        <v>66453</v>
      </c>
      <c r="Q18" s="662">
        <f t="shared" si="7"/>
        <v>0.28639790528644316</v>
      </c>
    </row>
    <row r="19" spans="1:17" s="658" customFormat="1" ht="18" customHeight="1">
      <c r="A19" s="659" t="s">
        <v>267</v>
      </c>
      <c r="B19" s="660">
        <v>18337</v>
      </c>
      <c r="C19" s="661">
        <v>17287</v>
      </c>
      <c r="D19" s="661">
        <f t="shared" si="2"/>
        <v>35624</v>
      </c>
      <c r="E19" s="662">
        <f t="shared" si="0"/>
        <v>0.019187287183448004</v>
      </c>
      <c r="F19" s="660">
        <v>10063</v>
      </c>
      <c r="G19" s="661">
        <v>9633</v>
      </c>
      <c r="H19" s="661">
        <f t="shared" si="3"/>
        <v>19696</v>
      </c>
      <c r="I19" s="662">
        <f t="shared" si="4"/>
        <v>0.8086921202274573</v>
      </c>
      <c r="J19" s="660">
        <v>44539</v>
      </c>
      <c r="K19" s="661">
        <v>37761</v>
      </c>
      <c r="L19" s="661">
        <f t="shared" si="5"/>
        <v>82300</v>
      </c>
      <c r="M19" s="662">
        <f t="shared" si="1"/>
        <v>0.021066987901968624</v>
      </c>
      <c r="N19" s="661">
        <v>26021</v>
      </c>
      <c r="O19" s="661">
        <v>20514</v>
      </c>
      <c r="P19" s="661">
        <f t="shared" si="6"/>
        <v>46535</v>
      </c>
      <c r="Q19" s="662">
        <f t="shared" si="7"/>
        <v>0.7685612979477812</v>
      </c>
    </row>
    <row r="20" spans="1:17" s="658" customFormat="1" ht="18" customHeight="1">
      <c r="A20" s="659" t="s">
        <v>268</v>
      </c>
      <c r="B20" s="660">
        <v>9387</v>
      </c>
      <c r="C20" s="661">
        <v>9424</v>
      </c>
      <c r="D20" s="661">
        <f t="shared" si="2"/>
        <v>18811</v>
      </c>
      <c r="E20" s="662">
        <f t="shared" si="0"/>
        <v>0.010131710622272637</v>
      </c>
      <c r="F20" s="660">
        <v>7005</v>
      </c>
      <c r="G20" s="661">
        <v>7621</v>
      </c>
      <c r="H20" s="661">
        <f t="shared" si="3"/>
        <v>14626</v>
      </c>
      <c r="I20" s="662">
        <f t="shared" si="4"/>
        <v>0.2861342814166552</v>
      </c>
      <c r="J20" s="660">
        <v>18469</v>
      </c>
      <c r="K20" s="661">
        <v>17716</v>
      </c>
      <c r="L20" s="661">
        <f t="shared" si="5"/>
        <v>36185</v>
      </c>
      <c r="M20" s="662">
        <f t="shared" si="1"/>
        <v>0.009262563271357651</v>
      </c>
      <c r="N20" s="661">
        <v>13542</v>
      </c>
      <c r="O20" s="661">
        <v>14161</v>
      </c>
      <c r="P20" s="661">
        <f t="shared" si="6"/>
        <v>27703</v>
      </c>
      <c r="Q20" s="662">
        <f t="shared" si="7"/>
        <v>0.3061762264014727</v>
      </c>
    </row>
    <row r="21" spans="1:17" s="658" customFormat="1" ht="18" customHeight="1">
      <c r="A21" s="659" t="s">
        <v>269</v>
      </c>
      <c r="B21" s="660">
        <v>8669</v>
      </c>
      <c r="C21" s="661">
        <v>8834</v>
      </c>
      <c r="D21" s="661">
        <f t="shared" si="2"/>
        <v>17503</v>
      </c>
      <c r="E21" s="662">
        <f t="shared" si="0"/>
        <v>0.009427214450142891</v>
      </c>
      <c r="F21" s="660">
        <v>6866</v>
      </c>
      <c r="G21" s="661">
        <v>6674</v>
      </c>
      <c r="H21" s="661">
        <f t="shared" si="3"/>
        <v>13540</v>
      </c>
      <c r="I21" s="662">
        <f t="shared" si="4"/>
        <v>0.2926883308714918</v>
      </c>
      <c r="J21" s="660">
        <v>18458</v>
      </c>
      <c r="K21" s="661">
        <v>17516</v>
      </c>
      <c r="L21" s="661">
        <f t="shared" si="5"/>
        <v>35974</v>
      </c>
      <c r="M21" s="662">
        <f t="shared" si="1"/>
        <v>0.00920855191719829</v>
      </c>
      <c r="N21" s="661">
        <v>15130</v>
      </c>
      <c r="O21" s="661">
        <v>13813</v>
      </c>
      <c r="P21" s="661">
        <f t="shared" si="6"/>
        <v>28943</v>
      </c>
      <c r="Q21" s="662">
        <f t="shared" si="7"/>
        <v>0.24292575061327426</v>
      </c>
    </row>
    <row r="22" spans="1:17" s="658" customFormat="1" ht="18" customHeight="1">
      <c r="A22" s="659" t="s">
        <v>270</v>
      </c>
      <c r="B22" s="660">
        <v>8969</v>
      </c>
      <c r="C22" s="661">
        <v>8190</v>
      </c>
      <c r="D22" s="661">
        <f t="shared" si="2"/>
        <v>17159</v>
      </c>
      <c r="E22" s="662">
        <f t="shared" si="0"/>
        <v>0.009241934111295314</v>
      </c>
      <c r="F22" s="660">
        <v>8446</v>
      </c>
      <c r="G22" s="661">
        <v>7961</v>
      </c>
      <c r="H22" s="661">
        <f t="shared" si="3"/>
        <v>16407</v>
      </c>
      <c r="I22" s="662">
        <f t="shared" si="4"/>
        <v>0.04583409520326698</v>
      </c>
      <c r="J22" s="660">
        <v>19218</v>
      </c>
      <c r="K22" s="661">
        <v>16106</v>
      </c>
      <c r="L22" s="661">
        <f t="shared" si="5"/>
        <v>35324</v>
      </c>
      <c r="M22" s="662">
        <f t="shared" si="1"/>
        <v>0.009042166229029643</v>
      </c>
      <c r="N22" s="661">
        <v>18344</v>
      </c>
      <c r="O22" s="661">
        <v>15844</v>
      </c>
      <c r="P22" s="661">
        <f t="shared" si="6"/>
        <v>34188</v>
      </c>
      <c r="Q22" s="662">
        <f t="shared" si="7"/>
        <v>0.03322803322803325</v>
      </c>
    </row>
    <row r="23" spans="1:17" s="658" customFormat="1" ht="18" customHeight="1">
      <c r="A23" s="659" t="s">
        <v>271</v>
      </c>
      <c r="B23" s="660">
        <v>8231</v>
      </c>
      <c r="C23" s="661">
        <v>7898</v>
      </c>
      <c r="D23" s="661">
        <f t="shared" si="2"/>
        <v>16129</v>
      </c>
      <c r="E23" s="662">
        <f t="shared" si="0"/>
        <v>0.008687170306024951</v>
      </c>
      <c r="F23" s="660">
        <v>6170</v>
      </c>
      <c r="G23" s="661">
        <v>5605</v>
      </c>
      <c r="H23" s="661">
        <f t="shared" si="3"/>
        <v>11775</v>
      </c>
      <c r="I23" s="662">
        <f t="shared" si="4"/>
        <v>0.3697664543524417</v>
      </c>
      <c r="J23" s="660">
        <v>18434</v>
      </c>
      <c r="K23" s="661">
        <v>14959</v>
      </c>
      <c r="L23" s="661">
        <f t="shared" si="5"/>
        <v>33393</v>
      </c>
      <c r="M23" s="662">
        <f t="shared" si="1"/>
        <v>0.008547872746177864</v>
      </c>
      <c r="N23" s="661">
        <v>14713</v>
      </c>
      <c r="O23" s="661">
        <v>11801</v>
      </c>
      <c r="P23" s="661">
        <f t="shared" si="6"/>
        <v>26514</v>
      </c>
      <c r="Q23" s="662">
        <f t="shared" si="7"/>
        <v>0.25944783887757406</v>
      </c>
    </row>
    <row r="24" spans="1:17" s="658" customFormat="1" ht="18" customHeight="1">
      <c r="A24" s="659" t="s">
        <v>272</v>
      </c>
      <c r="B24" s="660">
        <v>8090</v>
      </c>
      <c r="C24" s="661">
        <v>7463</v>
      </c>
      <c r="D24" s="661">
        <f t="shared" si="2"/>
        <v>15553</v>
      </c>
      <c r="E24" s="662">
        <f t="shared" si="0"/>
        <v>0.008376933459582495</v>
      </c>
      <c r="F24" s="660">
        <v>6327</v>
      </c>
      <c r="G24" s="661">
        <v>5463</v>
      </c>
      <c r="H24" s="661">
        <f t="shared" si="3"/>
        <v>11790</v>
      </c>
      <c r="I24" s="662">
        <f t="shared" si="4"/>
        <v>0.31916878710771845</v>
      </c>
      <c r="J24" s="660">
        <v>19076</v>
      </c>
      <c r="K24" s="661">
        <v>15197</v>
      </c>
      <c r="L24" s="661">
        <f t="shared" si="5"/>
        <v>34273</v>
      </c>
      <c r="M24" s="662">
        <f t="shared" si="1"/>
        <v>0.008773133370160032</v>
      </c>
      <c r="N24" s="661">
        <v>16836</v>
      </c>
      <c r="O24" s="661">
        <v>11991</v>
      </c>
      <c r="P24" s="661">
        <f t="shared" si="6"/>
        <v>28827</v>
      </c>
      <c r="Q24" s="662">
        <f t="shared" si="7"/>
        <v>0.18892010961945394</v>
      </c>
    </row>
    <row r="25" spans="1:17" s="658" customFormat="1" ht="18" customHeight="1">
      <c r="A25" s="659" t="s">
        <v>273</v>
      </c>
      <c r="B25" s="660">
        <v>7123</v>
      </c>
      <c r="C25" s="661">
        <v>7103</v>
      </c>
      <c r="D25" s="661">
        <f t="shared" si="2"/>
        <v>14226</v>
      </c>
      <c r="E25" s="662">
        <f t="shared" si="0"/>
        <v>0.00766220378036524</v>
      </c>
      <c r="F25" s="660">
        <v>5717</v>
      </c>
      <c r="G25" s="661">
        <v>5471</v>
      </c>
      <c r="H25" s="661">
        <f t="shared" si="3"/>
        <v>11188</v>
      </c>
      <c r="I25" s="662">
        <f t="shared" si="4"/>
        <v>0.271540936717912</v>
      </c>
      <c r="J25" s="660">
        <v>13276</v>
      </c>
      <c r="K25" s="661">
        <v>13477</v>
      </c>
      <c r="L25" s="661">
        <f t="shared" si="5"/>
        <v>26753</v>
      </c>
      <c r="M25" s="662">
        <f t="shared" si="1"/>
        <v>0.006848178947039691</v>
      </c>
      <c r="N25" s="661">
        <v>10871</v>
      </c>
      <c r="O25" s="661">
        <v>10590</v>
      </c>
      <c r="P25" s="661">
        <f t="shared" si="6"/>
        <v>21461</v>
      </c>
      <c r="Q25" s="662">
        <f t="shared" si="7"/>
        <v>0.24658683192768271</v>
      </c>
    </row>
    <row r="26" spans="1:17" s="658" customFormat="1" ht="18" customHeight="1">
      <c r="A26" s="659" t="s">
        <v>274</v>
      </c>
      <c r="B26" s="660">
        <v>6640</v>
      </c>
      <c r="C26" s="661">
        <v>6113</v>
      </c>
      <c r="D26" s="661">
        <f t="shared" si="2"/>
        <v>12753</v>
      </c>
      <c r="E26" s="662">
        <f t="shared" si="0"/>
        <v>0.006868837678265001</v>
      </c>
      <c r="F26" s="660">
        <v>5343</v>
      </c>
      <c r="G26" s="661">
        <v>5091</v>
      </c>
      <c r="H26" s="661">
        <f t="shared" si="3"/>
        <v>10434</v>
      </c>
      <c r="I26" s="662">
        <f t="shared" si="4"/>
        <v>0.2222541690626798</v>
      </c>
      <c r="J26" s="660">
        <v>13037</v>
      </c>
      <c r="K26" s="661">
        <v>11468</v>
      </c>
      <c r="L26" s="661">
        <f t="shared" si="5"/>
        <v>24505</v>
      </c>
      <c r="M26" s="662">
        <f t="shared" si="1"/>
        <v>0.0062727404439579726</v>
      </c>
      <c r="N26" s="661">
        <v>10248</v>
      </c>
      <c r="O26" s="661">
        <v>9358</v>
      </c>
      <c r="P26" s="661">
        <f t="shared" si="6"/>
        <v>19606</v>
      </c>
      <c r="Q26" s="662">
        <f t="shared" si="7"/>
        <v>0.2498724880138734</v>
      </c>
    </row>
    <row r="27" spans="1:17" s="658" customFormat="1" ht="18" customHeight="1">
      <c r="A27" s="659" t="s">
        <v>275</v>
      </c>
      <c r="B27" s="660">
        <v>6475</v>
      </c>
      <c r="C27" s="661">
        <v>5653</v>
      </c>
      <c r="D27" s="661">
        <f t="shared" si="2"/>
        <v>12128</v>
      </c>
      <c r="E27" s="662">
        <f t="shared" si="0"/>
        <v>0.006532209155649489</v>
      </c>
      <c r="F27" s="660">
        <v>4870</v>
      </c>
      <c r="G27" s="661">
        <v>4236</v>
      </c>
      <c r="H27" s="661">
        <f t="shared" si="3"/>
        <v>9106</v>
      </c>
      <c r="I27" s="662">
        <f t="shared" si="4"/>
        <v>0.33186909729848457</v>
      </c>
      <c r="J27" s="660">
        <v>12479</v>
      </c>
      <c r="K27" s="661">
        <v>10610</v>
      </c>
      <c r="L27" s="661">
        <f t="shared" si="5"/>
        <v>23089</v>
      </c>
      <c r="M27" s="662">
        <f t="shared" si="1"/>
        <v>0.005910275621732121</v>
      </c>
      <c r="N27" s="661">
        <v>9667</v>
      </c>
      <c r="O27" s="661">
        <v>8288</v>
      </c>
      <c r="P27" s="661">
        <f t="shared" si="6"/>
        <v>17955</v>
      </c>
      <c r="Q27" s="662">
        <f t="shared" si="7"/>
        <v>0.28593706488443327</v>
      </c>
    </row>
    <row r="28" spans="1:17" s="658" customFormat="1" ht="18" customHeight="1">
      <c r="A28" s="659" t="s">
        <v>276</v>
      </c>
      <c r="B28" s="660">
        <v>5262</v>
      </c>
      <c r="C28" s="661">
        <v>5625</v>
      </c>
      <c r="D28" s="661">
        <f t="shared" si="2"/>
        <v>10887</v>
      </c>
      <c r="E28" s="662">
        <f t="shared" si="0"/>
        <v>0.005863799561144128</v>
      </c>
      <c r="F28" s="660">
        <v>3578</v>
      </c>
      <c r="G28" s="661">
        <v>3345</v>
      </c>
      <c r="H28" s="661">
        <f t="shared" si="3"/>
        <v>6923</v>
      </c>
      <c r="I28" s="662">
        <f t="shared" si="4"/>
        <v>0.5725841398237759</v>
      </c>
      <c r="J28" s="660">
        <v>14315</v>
      </c>
      <c r="K28" s="661">
        <v>14332</v>
      </c>
      <c r="L28" s="661">
        <f t="shared" si="5"/>
        <v>28647</v>
      </c>
      <c r="M28" s="662">
        <f t="shared" si="1"/>
        <v>0.007333001244564948</v>
      </c>
      <c r="N28" s="661">
        <v>8100</v>
      </c>
      <c r="O28" s="661">
        <v>7563</v>
      </c>
      <c r="P28" s="661">
        <f t="shared" si="6"/>
        <v>15663</v>
      </c>
      <c r="Q28" s="662">
        <f t="shared" si="7"/>
        <v>0.8289599693545298</v>
      </c>
    </row>
    <row r="29" spans="1:17" s="658" customFormat="1" ht="18" customHeight="1">
      <c r="A29" s="659" t="s">
        <v>277</v>
      </c>
      <c r="B29" s="660">
        <v>5391</v>
      </c>
      <c r="C29" s="661">
        <v>5490</v>
      </c>
      <c r="D29" s="661">
        <f t="shared" si="2"/>
        <v>10881</v>
      </c>
      <c r="E29" s="662">
        <f t="shared" si="0"/>
        <v>0.005860567927327019</v>
      </c>
      <c r="F29" s="660">
        <v>4322</v>
      </c>
      <c r="G29" s="661">
        <v>4338</v>
      </c>
      <c r="H29" s="661">
        <f t="shared" si="3"/>
        <v>8660</v>
      </c>
      <c r="I29" s="662">
        <f t="shared" si="4"/>
        <v>0.25646651270207843</v>
      </c>
      <c r="J29" s="660">
        <v>10274</v>
      </c>
      <c r="K29" s="661">
        <v>10280</v>
      </c>
      <c r="L29" s="661">
        <f t="shared" si="5"/>
        <v>20554</v>
      </c>
      <c r="M29" s="662">
        <f t="shared" si="1"/>
        <v>0.0052613714378744</v>
      </c>
      <c r="N29" s="661">
        <v>8458</v>
      </c>
      <c r="O29" s="661">
        <v>8314</v>
      </c>
      <c r="P29" s="661">
        <f t="shared" si="6"/>
        <v>16772</v>
      </c>
      <c r="Q29" s="662">
        <f t="shared" si="7"/>
        <v>0.22549487240639166</v>
      </c>
    </row>
    <row r="30" spans="1:17" s="658" customFormat="1" ht="18" customHeight="1">
      <c r="A30" s="659" t="s">
        <v>278</v>
      </c>
      <c r="B30" s="660">
        <v>5110</v>
      </c>
      <c r="C30" s="661">
        <v>5129</v>
      </c>
      <c r="D30" s="661">
        <f t="shared" si="2"/>
        <v>10239</v>
      </c>
      <c r="E30" s="662">
        <f t="shared" si="0"/>
        <v>0.005514783108896365</v>
      </c>
      <c r="F30" s="660">
        <v>5205</v>
      </c>
      <c r="G30" s="661">
        <v>5078</v>
      </c>
      <c r="H30" s="661">
        <f t="shared" si="3"/>
        <v>10283</v>
      </c>
      <c r="I30" s="662">
        <f t="shared" si="4"/>
        <v>-0.004278906933774196</v>
      </c>
      <c r="J30" s="660">
        <v>11790</v>
      </c>
      <c r="K30" s="661">
        <v>9687</v>
      </c>
      <c r="L30" s="661">
        <f t="shared" si="5"/>
        <v>21477</v>
      </c>
      <c r="M30" s="662">
        <f t="shared" si="1"/>
        <v>0.005497639115073878</v>
      </c>
      <c r="N30" s="661">
        <v>11794</v>
      </c>
      <c r="O30" s="661">
        <v>9601</v>
      </c>
      <c r="P30" s="661">
        <f t="shared" si="6"/>
        <v>21395</v>
      </c>
      <c r="Q30" s="662">
        <f t="shared" si="7"/>
        <v>0.0038326711848561956</v>
      </c>
    </row>
    <row r="31" spans="1:17" s="658" customFormat="1" ht="18" customHeight="1">
      <c r="A31" s="659" t="s">
        <v>279</v>
      </c>
      <c r="B31" s="660">
        <v>4383</v>
      </c>
      <c r="C31" s="661">
        <v>4133</v>
      </c>
      <c r="D31" s="661">
        <f t="shared" si="2"/>
        <v>8516</v>
      </c>
      <c r="E31" s="662">
        <f t="shared" si="0"/>
        <v>0.004586765597749921</v>
      </c>
      <c r="F31" s="660">
        <v>2870</v>
      </c>
      <c r="G31" s="661">
        <v>2835</v>
      </c>
      <c r="H31" s="661">
        <f t="shared" si="3"/>
        <v>5705</v>
      </c>
      <c r="I31" s="662">
        <f t="shared" si="4"/>
        <v>0.49272567922874666</v>
      </c>
      <c r="J31" s="660">
        <v>9657</v>
      </c>
      <c r="K31" s="661">
        <v>8114</v>
      </c>
      <c r="L31" s="661">
        <f t="shared" si="5"/>
        <v>17771</v>
      </c>
      <c r="M31" s="662">
        <f t="shared" si="1"/>
        <v>0.004548984714530795</v>
      </c>
      <c r="N31" s="661">
        <v>6094</v>
      </c>
      <c r="O31" s="661">
        <v>5232</v>
      </c>
      <c r="P31" s="661">
        <f t="shared" si="6"/>
        <v>11326</v>
      </c>
      <c r="Q31" s="662">
        <f t="shared" si="7"/>
        <v>0.569044675966802</v>
      </c>
    </row>
    <row r="32" spans="1:17" s="658" customFormat="1" ht="18" customHeight="1">
      <c r="A32" s="659" t="s">
        <v>280</v>
      </c>
      <c r="B32" s="660">
        <v>3040</v>
      </c>
      <c r="C32" s="661">
        <v>2984</v>
      </c>
      <c r="D32" s="661">
        <f t="shared" si="2"/>
        <v>6024</v>
      </c>
      <c r="E32" s="662">
        <f t="shared" si="0"/>
        <v>0.0032445603523773513</v>
      </c>
      <c r="F32" s="660">
        <v>2977</v>
      </c>
      <c r="G32" s="661">
        <v>2820</v>
      </c>
      <c r="H32" s="661">
        <f t="shared" si="3"/>
        <v>5797</v>
      </c>
      <c r="I32" s="662">
        <f t="shared" si="4"/>
        <v>0.03915818526824211</v>
      </c>
      <c r="J32" s="660">
        <v>6304</v>
      </c>
      <c r="K32" s="661">
        <v>6213</v>
      </c>
      <c r="L32" s="661">
        <f t="shared" si="5"/>
        <v>12517</v>
      </c>
      <c r="M32" s="662">
        <f t="shared" si="1"/>
        <v>0.0032040763981645353</v>
      </c>
      <c r="N32" s="661">
        <v>6222</v>
      </c>
      <c r="O32" s="661">
        <v>6011</v>
      </c>
      <c r="P32" s="661">
        <f t="shared" si="6"/>
        <v>12233</v>
      </c>
      <c r="Q32" s="662">
        <f t="shared" si="7"/>
        <v>0.023215891441183745</v>
      </c>
    </row>
    <row r="33" spans="1:17" s="658" customFormat="1" ht="18" customHeight="1">
      <c r="A33" s="659" t="s">
        <v>281</v>
      </c>
      <c r="B33" s="660">
        <v>2061</v>
      </c>
      <c r="C33" s="661">
        <v>3547</v>
      </c>
      <c r="D33" s="661">
        <f t="shared" si="2"/>
        <v>5608</v>
      </c>
      <c r="E33" s="662">
        <f t="shared" si="0"/>
        <v>0.003020500407724467</v>
      </c>
      <c r="F33" s="660">
        <v>1972</v>
      </c>
      <c r="G33" s="661">
        <v>3249</v>
      </c>
      <c r="H33" s="661">
        <f t="shared" si="3"/>
        <v>5221</v>
      </c>
      <c r="I33" s="662">
        <f t="shared" si="4"/>
        <v>0.07412373108599879</v>
      </c>
      <c r="J33" s="660">
        <v>4139</v>
      </c>
      <c r="K33" s="661">
        <v>7458</v>
      </c>
      <c r="L33" s="661">
        <f t="shared" si="5"/>
        <v>11597</v>
      </c>
      <c r="M33" s="662">
        <f t="shared" si="1"/>
        <v>0.002968576654910451</v>
      </c>
      <c r="N33" s="661">
        <v>3778</v>
      </c>
      <c r="O33" s="661">
        <v>6697</v>
      </c>
      <c r="P33" s="661">
        <f t="shared" si="6"/>
        <v>10475</v>
      </c>
      <c r="Q33" s="662">
        <f t="shared" si="7"/>
        <v>0.10711217183770882</v>
      </c>
    </row>
    <row r="34" spans="1:17" s="658" customFormat="1" ht="18" customHeight="1">
      <c r="A34" s="659" t="s">
        <v>282</v>
      </c>
      <c r="B34" s="660">
        <v>2208</v>
      </c>
      <c r="C34" s="661">
        <v>2198</v>
      </c>
      <c r="D34" s="661">
        <f t="shared" si="2"/>
        <v>4406</v>
      </c>
      <c r="E34" s="662">
        <f t="shared" si="0"/>
        <v>0.0023730964330303137</v>
      </c>
      <c r="F34" s="660">
        <v>1536</v>
      </c>
      <c r="G34" s="661">
        <v>1468</v>
      </c>
      <c r="H34" s="661">
        <f t="shared" si="3"/>
        <v>3004</v>
      </c>
      <c r="I34" s="662">
        <f t="shared" si="4"/>
        <v>0.4667110519307589</v>
      </c>
      <c r="J34" s="660">
        <v>3930</v>
      </c>
      <c r="K34" s="661">
        <v>3856</v>
      </c>
      <c r="L34" s="661">
        <f t="shared" si="5"/>
        <v>7786</v>
      </c>
      <c r="M34" s="662">
        <f t="shared" si="1"/>
        <v>0.001993044566278587</v>
      </c>
      <c r="N34" s="661">
        <v>2669</v>
      </c>
      <c r="O34" s="661">
        <v>2526</v>
      </c>
      <c r="P34" s="661">
        <f t="shared" si="6"/>
        <v>5195</v>
      </c>
      <c r="Q34" s="662">
        <f t="shared" si="7"/>
        <v>0.4987487969201154</v>
      </c>
    </row>
    <row r="35" spans="1:17" s="658" customFormat="1" ht="18" customHeight="1">
      <c r="A35" s="659" t="s">
        <v>283</v>
      </c>
      <c r="B35" s="660">
        <v>2251</v>
      </c>
      <c r="C35" s="661">
        <v>2082</v>
      </c>
      <c r="D35" s="661">
        <f t="shared" si="2"/>
        <v>4333</v>
      </c>
      <c r="E35" s="662">
        <f t="shared" si="0"/>
        <v>0.002333778221588822</v>
      </c>
      <c r="F35" s="660">
        <v>1687</v>
      </c>
      <c r="G35" s="661">
        <v>1553</v>
      </c>
      <c r="H35" s="661">
        <f t="shared" si="3"/>
        <v>3240</v>
      </c>
      <c r="I35" s="662">
        <f t="shared" si="4"/>
        <v>0.3373456790123457</v>
      </c>
      <c r="J35" s="660">
        <v>5738</v>
      </c>
      <c r="K35" s="661">
        <v>4369</v>
      </c>
      <c r="L35" s="661">
        <f t="shared" si="5"/>
        <v>10107</v>
      </c>
      <c r="M35" s="662">
        <f t="shared" si="1"/>
        <v>0.002587169462031554</v>
      </c>
      <c r="N35" s="661">
        <v>4096</v>
      </c>
      <c r="O35" s="661">
        <v>3205</v>
      </c>
      <c r="P35" s="661">
        <f t="shared" si="6"/>
        <v>7301</v>
      </c>
      <c r="Q35" s="662">
        <f t="shared" si="7"/>
        <v>0.38433091357348315</v>
      </c>
    </row>
    <row r="36" spans="1:17" s="658" customFormat="1" ht="18" customHeight="1">
      <c r="A36" s="659" t="s">
        <v>284</v>
      </c>
      <c r="B36" s="660">
        <v>2023</v>
      </c>
      <c r="C36" s="661">
        <v>1981</v>
      </c>
      <c r="D36" s="661">
        <f t="shared" si="2"/>
        <v>4004</v>
      </c>
      <c r="E36" s="662">
        <f t="shared" si="0"/>
        <v>0.0021565769672840162</v>
      </c>
      <c r="F36" s="660">
        <v>2092</v>
      </c>
      <c r="G36" s="661">
        <v>1987</v>
      </c>
      <c r="H36" s="661">
        <f t="shared" si="3"/>
        <v>4079</v>
      </c>
      <c r="I36" s="662">
        <f t="shared" si="4"/>
        <v>-0.01838685952439323</v>
      </c>
      <c r="J36" s="660">
        <v>4662</v>
      </c>
      <c r="K36" s="661">
        <v>4067</v>
      </c>
      <c r="L36" s="661">
        <f t="shared" si="5"/>
        <v>8729</v>
      </c>
      <c r="M36" s="662">
        <f t="shared" si="1"/>
        <v>0.0022344318031140235</v>
      </c>
      <c r="N36" s="661">
        <v>4651</v>
      </c>
      <c r="O36" s="661">
        <v>4358</v>
      </c>
      <c r="P36" s="661">
        <f t="shared" si="6"/>
        <v>9009</v>
      </c>
      <c r="Q36" s="662">
        <f t="shared" si="7"/>
        <v>-0.0310800310800311</v>
      </c>
    </row>
    <row r="37" spans="1:17" s="658" customFormat="1" ht="18" customHeight="1">
      <c r="A37" s="659" t="s">
        <v>285</v>
      </c>
      <c r="B37" s="660">
        <v>1725</v>
      </c>
      <c r="C37" s="661">
        <v>1983</v>
      </c>
      <c r="D37" s="661">
        <f t="shared" si="2"/>
        <v>3708</v>
      </c>
      <c r="E37" s="662">
        <f t="shared" si="0"/>
        <v>0.00199714969897331</v>
      </c>
      <c r="F37" s="660">
        <v>1530</v>
      </c>
      <c r="G37" s="661">
        <v>1995</v>
      </c>
      <c r="H37" s="661">
        <f t="shared" si="3"/>
        <v>3525</v>
      </c>
      <c r="I37" s="662">
        <f t="shared" si="4"/>
        <v>0.051914893617021285</v>
      </c>
      <c r="J37" s="660">
        <v>3387</v>
      </c>
      <c r="K37" s="661">
        <v>4189</v>
      </c>
      <c r="L37" s="661">
        <f t="shared" si="5"/>
        <v>7576</v>
      </c>
      <c r="M37" s="662">
        <f t="shared" si="1"/>
        <v>0.0019392891901010242</v>
      </c>
      <c r="N37" s="661">
        <v>2950</v>
      </c>
      <c r="O37" s="661">
        <v>4110</v>
      </c>
      <c r="P37" s="661">
        <f t="shared" si="6"/>
        <v>7060</v>
      </c>
      <c r="Q37" s="662">
        <f t="shared" si="7"/>
        <v>0.07308781869688374</v>
      </c>
    </row>
    <row r="38" spans="1:17" s="658" customFormat="1" ht="18" customHeight="1">
      <c r="A38" s="659" t="s">
        <v>286</v>
      </c>
      <c r="B38" s="660">
        <v>1739</v>
      </c>
      <c r="C38" s="661">
        <v>1565</v>
      </c>
      <c r="D38" s="661">
        <f t="shared" si="2"/>
        <v>3304</v>
      </c>
      <c r="E38" s="662">
        <f t="shared" si="0"/>
        <v>0.0017795530219546429</v>
      </c>
      <c r="F38" s="660">
        <v>1439</v>
      </c>
      <c r="G38" s="661">
        <v>1177</v>
      </c>
      <c r="H38" s="661">
        <f t="shared" si="3"/>
        <v>2616</v>
      </c>
      <c r="I38" s="662">
        <f t="shared" si="4"/>
        <v>0.2629969418960245</v>
      </c>
      <c r="J38" s="660">
        <v>3689</v>
      </c>
      <c r="K38" s="661">
        <v>3016</v>
      </c>
      <c r="L38" s="661">
        <f t="shared" si="5"/>
        <v>6705</v>
      </c>
      <c r="M38" s="662">
        <f t="shared" si="1"/>
        <v>0.001716332367955038</v>
      </c>
      <c r="N38" s="661">
        <v>3288</v>
      </c>
      <c r="O38" s="661">
        <v>2472</v>
      </c>
      <c r="P38" s="661">
        <f t="shared" si="6"/>
        <v>5760</v>
      </c>
      <c r="Q38" s="662">
        <f t="shared" si="7"/>
        <v>0.1640625</v>
      </c>
    </row>
    <row r="39" spans="1:17" s="658" customFormat="1" ht="18" customHeight="1">
      <c r="A39" s="659" t="s">
        <v>287</v>
      </c>
      <c r="B39" s="660">
        <v>1174</v>
      </c>
      <c r="C39" s="661">
        <v>1117</v>
      </c>
      <c r="D39" s="661">
        <f t="shared" si="2"/>
        <v>2291</v>
      </c>
      <c r="E39" s="662">
        <f t="shared" si="0"/>
        <v>0.001233945512499421</v>
      </c>
      <c r="F39" s="660">
        <v>1112</v>
      </c>
      <c r="G39" s="661">
        <v>1096</v>
      </c>
      <c r="H39" s="661">
        <f t="shared" si="3"/>
        <v>2208</v>
      </c>
      <c r="I39" s="662">
        <f t="shared" si="4"/>
        <v>0.03759057971014501</v>
      </c>
      <c r="J39" s="660">
        <v>2140</v>
      </c>
      <c r="K39" s="661">
        <v>1920</v>
      </c>
      <c r="L39" s="661">
        <f t="shared" si="5"/>
        <v>4060</v>
      </c>
      <c r="M39" s="662">
        <f t="shared" si="1"/>
        <v>0.0010392706060995457</v>
      </c>
      <c r="N39" s="661">
        <v>2021</v>
      </c>
      <c r="O39" s="661">
        <v>1823</v>
      </c>
      <c r="P39" s="661">
        <f t="shared" si="6"/>
        <v>3844</v>
      </c>
      <c r="Q39" s="662">
        <f t="shared" si="7"/>
        <v>0.05619146722164414</v>
      </c>
    </row>
    <row r="40" spans="1:17" s="658" customFormat="1" ht="18" customHeight="1">
      <c r="A40" s="659" t="s">
        <v>288</v>
      </c>
      <c r="B40" s="660">
        <v>1133</v>
      </c>
      <c r="C40" s="661">
        <v>850</v>
      </c>
      <c r="D40" s="661">
        <f t="shared" si="2"/>
        <v>1983</v>
      </c>
      <c r="E40" s="662">
        <f t="shared" si="0"/>
        <v>0.0010680549765544967</v>
      </c>
      <c r="F40" s="660">
        <v>984</v>
      </c>
      <c r="G40" s="661">
        <v>741</v>
      </c>
      <c r="H40" s="661">
        <f t="shared" si="3"/>
        <v>1725</v>
      </c>
      <c r="I40" s="662">
        <f t="shared" si="4"/>
        <v>0.14956521739130424</v>
      </c>
      <c r="J40" s="660">
        <v>2366</v>
      </c>
      <c r="K40" s="661">
        <v>1810</v>
      </c>
      <c r="L40" s="661">
        <f t="shared" si="5"/>
        <v>4176</v>
      </c>
      <c r="M40" s="662">
        <f t="shared" si="1"/>
        <v>0.0010689640519881043</v>
      </c>
      <c r="N40" s="661">
        <v>2060</v>
      </c>
      <c r="O40" s="661">
        <v>1479</v>
      </c>
      <c r="P40" s="661">
        <f t="shared" si="6"/>
        <v>3539</v>
      </c>
      <c r="Q40" s="662">
        <f t="shared" si="7"/>
        <v>0.17999434868606956</v>
      </c>
    </row>
    <row r="41" spans="1:17" s="658" customFormat="1" ht="18" customHeight="1">
      <c r="A41" s="659" t="s">
        <v>289</v>
      </c>
      <c r="B41" s="660">
        <v>810</v>
      </c>
      <c r="C41" s="661">
        <v>827</v>
      </c>
      <c r="D41" s="661">
        <f t="shared" si="2"/>
        <v>1637</v>
      </c>
      <c r="E41" s="662">
        <f t="shared" si="0"/>
        <v>0.0008816974264345492</v>
      </c>
      <c r="F41" s="660">
        <v>656</v>
      </c>
      <c r="G41" s="661">
        <v>676</v>
      </c>
      <c r="H41" s="661">
        <f t="shared" si="3"/>
        <v>1332</v>
      </c>
      <c r="I41" s="662">
        <f t="shared" si="4"/>
        <v>0.2289789789789789</v>
      </c>
      <c r="J41" s="660">
        <v>1882</v>
      </c>
      <c r="K41" s="661">
        <v>1586</v>
      </c>
      <c r="L41" s="661">
        <f t="shared" si="5"/>
        <v>3468</v>
      </c>
      <c r="M41" s="662">
        <f t="shared" si="1"/>
        <v>0.0008877316408751784</v>
      </c>
      <c r="N41" s="661">
        <v>1598</v>
      </c>
      <c r="O41" s="661">
        <v>1303</v>
      </c>
      <c r="P41" s="661">
        <f t="shared" si="6"/>
        <v>2901</v>
      </c>
      <c r="Q41" s="662">
        <f t="shared" si="7"/>
        <v>0.19544984488107553</v>
      </c>
    </row>
    <row r="42" spans="1:17" s="658" customFormat="1" ht="18" customHeight="1">
      <c r="A42" s="659" t="s">
        <v>290</v>
      </c>
      <c r="B42" s="660">
        <v>850</v>
      </c>
      <c r="C42" s="661">
        <v>623</v>
      </c>
      <c r="D42" s="661">
        <f t="shared" si="2"/>
        <v>1473</v>
      </c>
      <c r="E42" s="662">
        <f t="shared" si="0"/>
        <v>0.0007933661021002388</v>
      </c>
      <c r="F42" s="660">
        <v>703</v>
      </c>
      <c r="G42" s="661">
        <v>635</v>
      </c>
      <c r="H42" s="661">
        <f t="shared" si="3"/>
        <v>1338</v>
      </c>
      <c r="I42" s="662">
        <f t="shared" si="4"/>
        <v>0.10089686098654704</v>
      </c>
      <c r="J42" s="660">
        <v>2591</v>
      </c>
      <c r="K42" s="661">
        <v>1668</v>
      </c>
      <c r="L42" s="661">
        <f t="shared" si="5"/>
        <v>4259</v>
      </c>
      <c r="M42" s="662">
        <f t="shared" si="1"/>
        <v>0.0010902102244773313</v>
      </c>
      <c r="N42" s="661">
        <v>1926</v>
      </c>
      <c r="O42" s="661">
        <v>1390</v>
      </c>
      <c r="P42" s="661">
        <f t="shared" si="6"/>
        <v>3316</v>
      </c>
      <c r="Q42" s="662">
        <f t="shared" si="7"/>
        <v>0.28437876960193</v>
      </c>
    </row>
    <row r="43" spans="1:17" s="658" customFormat="1" ht="18" customHeight="1">
      <c r="A43" s="659" t="s">
        <v>291</v>
      </c>
      <c r="B43" s="660">
        <v>773</v>
      </c>
      <c r="C43" s="661">
        <v>668</v>
      </c>
      <c r="D43" s="661">
        <f t="shared" si="2"/>
        <v>1441</v>
      </c>
      <c r="E43" s="662">
        <f t="shared" si="0"/>
        <v>0.0007761307217423246</v>
      </c>
      <c r="F43" s="660">
        <v>614</v>
      </c>
      <c r="G43" s="661">
        <v>589</v>
      </c>
      <c r="H43" s="661">
        <f t="shared" si="3"/>
        <v>1203</v>
      </c>
      <c r="I43" s="662">
        <f t="shared" si="4"/>
        <v>0.19783873649210304</v>
      </c>
      <c r="J43" s="660">
        <v>1784</v>
      </c>
      <c r="K43" s="661">
        <v>1287</v>
      </c>
      <c r="L43" s="661">
        <f t="shared" si="5"/>
        <v>3071</v>
      </c>
      <c r="M43" s="662">
        <f t="shared" si="1"/>
        <v>0.0007861083821014052</v>
      </c>
      <c r="N43" s="661">
        <v>1480</v>
      </c>
      <c r="O43" s="661">
        <v>1293</v>
      </c>
      <c r="P43" s="661">
        <f t="shared" si="6"/>
        <v>2773</v>
      </c>
      <c r="Q43" s="662">
        <f t="shared" si="7"/>
        <v>0.10746483952398123</v>
      </c>
    </row>
    <row r="44" spans="1:17" s="658" customFormat="1" ht="18" customHeight="1">
      <c r="A44" s="659" t="s">
        <v>292</v>
      </c>
      <c r="B44" s="660">
        <v>541</v>
      </c>
      <c r="C44" s="661">
        <v>598</v>
      </c>
      <c r="D44" s="661">
        <f t="shared" si="2"/>
        <v>1139</v>
      </c>
      <c r="E44" s="662">
        <f t="shared" si="0"/>
        <v>0.0006134718196145092</v>
      </c>
      <c r="F44" s="660">
        <v>640</v>
      </c>
      <c r="G44" s="661">
        <v>659</v>
      </c>
      <c r="H44" s="661">
        <f t="shared" si="3"/>
        <v>1299</v>
      </c>
      <c r="I44" s="662">
        <f t="shared" si="4"/>
        <v>-0.12317167051578137</v>
      </c>
      <c r="J44" s="660">
        <v>1841</v>
      </c>
      <c r="K44" s="661">
        <v>1555</v>
      </c>
      <c r="L44" s="661">
        <f t="shared" si="5"/>
        <v>3396</v>
      </c>
      <c r="M44" s="662">
        <f t="shared" si="1"/>
        <v>0.0008693012261857284</v>
      </c>
      <c r="N44" s="661">
        <v>2211</v>
      </c>
      <c r="O44" s="661">
        <v>1731</v>
      </c>
      <c r="P44" s="661">
        <f t="shared" si="6"/>
        <v>3942</v>
      </c>
      <c r="Q44" s="662">
        <f t="shared" si="7"/>
        <v>-0.13850837138508376</v>
      </c>
    </row>
    <row r="45" spans="1:17" s="658" customFormat="1" ht="18" customHeight="1">
      <c r="A45" s="659" t="s">
        <v>293</v>
      </c>
      <c r="B45" s="660">
        <v>461</v>
      </c>
      <c r="C45" s="661">
        <v>434</v>
      </c>
      <c r="D45" s="661">
        <f t="shared" si="2"/>
        <v>895</v>
      </c>
      <c r="E45" s="662">
        <f t="shared" si="0"/>
        <v>0.00048205204438541327</v>
      </c>
      <c r="F45" s="660">
        <v>389</v>
      </c>
      <c r="G45" s="661">
        <v>371</v>
      </c>
      <c r="H45" s="661">
        <f t="shared" si="3"/>
        <v>760</v>
      </c>
      <c r="I45" s="662">
        <f t="shared" si="4"/>
        <v>0.17763157894736836</v>
      </c>
      <c r="J45" s="660">
        <v>849</v>
      </c>
      <c r="K45" s="661">
        <v>856</v>
      </c>
      <c r="L45" s="661">
        <f t="shared" si="5"/>
        <v>1705</v>
      </c>
      <c r="M45" s="662">
        <f t="shared" si="1"/>
        <v>0.0004364424589654496</v>
      </c>
      <c r="N45" s="661">
        <v>666</v>
      </c>
      <c r="O45" s="661">
        <v>685</v>
      </c>
      <c r="P45" s="661">
        <f t="shared" si="6"/>
        <v>1351</v>
      </c>
      <c r="Q45" s="662">
        <f t="shared" si="7"/>
        <v>0.2620281273131013</v>
      </c>
    </row>
    <row r="46" spans="1:17" s="658" customFormat="1" ht="18" customHeight="1">
      <c r="A46" s="659" t="s">
        <v>294</v>
      </c>
      <c r="B46" s="660">
        <v>435</v>
      </c>
      <c r="C46" s="661">
        <v>379</v>
      </c>
      <c r="D46" s="661">
        <f t="shared" si="2"/>
        <v>814</v>
      </c>
      <c r="E46" s="662">
        <f t="shared" si="0"/>
        <v>0.0004384249878544429</v>
      </c>
      <c r="F46" s="660">
        <v>335</v>
      </c>
      <c r="G46" s="661">
        <v>104</v>
      </c>
      <c r="H46" s="661">
        <f t="shared" si="3"/>
        <v>439</v>
      </c>
      <c r="I46" s="662">
        <f t="shared" si="4"/>
        <v>0.8542141230068336</v>
      </c>
      <c r="J46" s="660">
        <v>705</v>
      </c>
      <c r="K46" s="661">
        <v>648</v>
      </c>
      <c r="L46" s="661">
        <f t="shared" si="5"/>
        <v>1353</v>
      </c>
      <c r="M46" s="662">
        <f t="shared" si="1"/>
        <v>0.0003463382093725826</v>
      </c>
      <c r="N46" s="661">
        <v>504</v>
      </c>
      <c r="O46" s="661">
        <v>173</v>
      </c>
      <c r="P46" s="661">
        <f t="shared" si="6"/>
        <v>677</v>
      </c>
      <c r="Q46" s="662">
        <f t="shared" si="7"/>
        <v>0.9985228951255538</v>
      </c>
    </row>
    <row r="47" spans="1:17" s="658" customFormat="1" ht="18" customHeight="1">
      <c r="A47" s="659" t="s">
        <v>295</v>
      </c>
      <c r="B47" s="660">
        <v>401</v>
      </c>
      <c r="C47" s="661">
        <v>405</v>
      </c>
      <c r="D47" s="661">
        <f t="shared" si="2"/>
        <v>806</v>
      </c>
      <c r="E47" s="662">
        <f t="shared" si="0"/>
        <v>0.00043411614276496436</v>
      </c>
      <c r="F47" s="660">
        <v>373</v>
      </c>
      <c r="G47" s="661">
        <v>346</v>
      </c>
      <c r="H47" s="661">
        <f t="shared" si="3"/>
        <v>719</v>
      </c>
      <c r="I47" s="662">
        <f t="shared" si="4"/>
        <v>0.12100139082058425</v>
      </c>
      <c r="J47" s="660">
        <v>803</v>
      </c>
      <c r="K47" s="661">
        <v>758</v>
      </c>
      <c r="L47" s="661">
        <f t="shared" si="5"/>
        <v>1561</v>
      </c>
      <c r="M47" s="662">
        <f t="shared" si="1"/>
        <v>0.0003995816295865495</v>
      </c>
      <c r="N47" s="661">
        <v>734</v>
      </c>
      <c r="O47" s="661">
        <v>688</v>
      </c>
      <c r="P47" s="661">
        <f t="shared" si="6"/>
        <v>1422</v>
      </c>
      <c r="Q47" s="662">
        <f t="shared" si="7"/>
        <v>0.09774964838255973</v>
      </c>
    </row>
    <row r="48" spans="1:17" s="658" customFormat="1" ht="18" customHeight="1">
      <c r="A48" s="659" t="s">
        <v>296</v>
      </c>
      <c r="B48" s="660">
        <v>401</v>
      </c>
      <c r="C48" s="661">
        <v>382</v>
      </c>
      <c r="D48" s="661">
        <f t="shared" si="2"/>
        <v>783</v>
      </c>
      <c r="E48" s="662">
        <f t="shared" si="0"/>
        <v>0.00042172821313271353</v>
      </c>
      <c r="F48" s="660">
        <v>450</v>
      </c>
      <c r="G48" s="661">
        <v>410</v>
      </c>
      <c r="H48" s="661">
        <f t="shared" si="3"/>
        <v>860</v>
      </c>
      <c r="I48" s="662">
        <f t="shared" si="4"/>
        <v>-0.08953488372093021</v>
      </c>
      <c r="J48" s="660">
        <v>756</v>
      </c>
      <c r="K48" s="661">
        <v>699</v>
      </c>
      <c r="L48" s="661">
        <f t="shared" si="5"/>
        <v>1455</v>
      </c>
      <c r="M48" s="662">
        <f t="shared" si="1"/>
        <v>0.0003724479635159702</v>
      </c>
      <c r="N48" s="661">
        <v>836</v>
      </c>
      <c r="O48" s="661">
        <v>751</v>
      </c>
      <c r="P48" s="661">
        <f t="shared" si="6"/>
        <v>1587</v>
      </c>
      <c r="Q48" s="662">
        <f t="shared" si="7"/>
        <v>-0.08317580340264652</v>
      </c>
    </row>
    <row r="49" spans="1:17" s="658" customFormat="1" ht="18" customHeight="1">
      <c r="A49" s="659" t="s">
        <v>297</v>
      </c>
      <c r="B49" s="660">
        <v>466</v>
      </c>
      <c r="C49" s="661">
        <v>299</v>
      </c>
      <c r="D49" s="661">
        <f t="shared" si="2"/>
        <v>765</v>
      </c>
      <c r="E49" s="662">
        <f t="shared" si="0"/>
        <v>0.00041203331168138677</v>
      </c>
      <c r="F49" s="660">
        <v>461</v>
      </c>
      <c r="G49" s="661">
        <v>355</v>
      </c>
      <c r="H49" s="661">
        <f t="shared" si="3"/>
        <v>816</v>
      </c>
      <c r="I49" s="662">
        <f t="shared" si="4"/>
        <v>-0.0625</v>
      </c>
      <c r="J49" s="660">
        <v>1016</v>
      </c>
      <c r="K49" s="661">
        <v>590</v>
      </c>
      <c r="L49" s="661">
        <f t="shared" si="5"/>
        <v>1606</v>
      </c>
      <c r="M49" s="662">
        <f t="shared" si="1"/>
        <v>0.0004111006387674558</v>
      </c>
      <c r="N49" s="661">
        <v>1043</v>
      </c>
      <c r="O49" s="661">
        <v>712</v>
      </c>
      <c r="P49" s="661">
        <f t="shared" si="6"/>
        <v>1755</v>
      </c>
      <c r="Q49" s="662">
        <f t="shared" si="7"/>
        <v>-0.0849002849002849</v>
      </c>
    </row>
    <row r="50" spans="1:17" s="658" customFormat="1" ht="18" customHeight="1">
      <c r="A50" s="659" t="s">
        <v>298</v>
      </c>
      <c r="B50" s="660">
        <v>377</v>
      </c>
      <c r="C50" s="661">
        <v>327</v>
      </c>
      <c r="D50" s="661">
        <f t="shared" si="2"/>
        <v>704</v>
      </c>
      <c r="E50" s="662">
        <f t="shared" si="0"/>
        <v>0.00037917836787411277</v>
      </c>
      <c r="F50" s="660">
        <v>694</v>
      </c>
      <c r="G50" s="661">
        <v>579</v>
      </c>
      <c r="H50" s="661">
        <f t="shared" si="3"/>
        <v>1273</v>
      </c>
      <c r="I50" s="662">
        <f t="shared" si="4"/>
        <v>-0.44697564807541246</v>
      </c>
      <c r="J50" s="660">
        <v>1031</v>
      </c>
      <c r="K50" s="661">
        <v>702</v>
      </c>
      <c r="L50" s="661">
        <f t="shared" si="5"/>
        <v>1733</v>
      </c>
      <c r="M50" s="662">
        <f t="shared" si="1"/>
        <v>0.0004436098424557913</v>
      </c>
      <c r="N50" s="661">
        <v>1653</v>
      </c>
      <c r="O50" s="661">
        <v>1190</v>
      </c>
      <c r="P50" s="661">
        <f t="shared" si="6"/>
        <v>2843</v>
      </c>
      <c r="Q50" s="662">
        <f t="shared" si="7"/>
        <v>-0.39043264157580027</v>
      </c>
    </row>
    <row r="51" spans="1:17" s="658" customFormat="1" ht="18" customHeight="1">
      <c r="A51" s="659" t="s">
        <v>299</v>
      </c>
      <c r="B51" s="660">
        <v>400</v>
      </c>
      <c r="C51" s="661">
        <v>217</v>
      </c>
      <c r="D51" s="661">
        <f t="shared" si="2"/>
        <v>617</v>
      </c>
      <c r="E51" s="662">
        <f t="shared" si="0"/>
        <v>0.0003323196775260335</v>
      </c>
      <c r="F51" s="660">
        <v>381</v>
      </c>
      <c r="G51" s="661">
        <v>183</v>
      </c>
      <c r="H51" s="661">
        <f t="shared" si="3"/>
        <v>564</v>
      </c>
      <c r="I51" s="662">
        <f t="shared" si="4"/>
        <v>0.09397163120567376</v>
      </c>
      <c r="J51" s="660">
        <v>878</v>
      </c>
      <c r="K51" s="661">
        <v>435</v>
      </c>
      <c r="L51" s="661">
        <f t="shared" si="5"/>
        <v>1313</v>
      </c>
      <c r="M51" s="662">
        <f t="shared" si="1"/>
        <v>0.0003360990901006659</v>
      </c>
      <c r="N51" s="661">
        <v>831</v>
      </c>
      <c r="O51" s="661">
        <v>371</v>
      </c>
      <c r="P51" s="661">
        <f t="shared" si="6"/>
        <v>1202</v>
      </c>
      <c r="Q51" s="662">
        <f t="shared" si="7"/>
        <v>0.0923460898502495</v>
      </c>
    </row>
    <row r="52" spans="1:17" s="658" customFormat="1" ht="18" customHeight="1">
      <c r="A52" s="659" t="s">
        <v>300</v>
      </c>
      <c r="B52" s="660">
        <v>342</v>
      </c>
      <c r="C52" s="661">
        <v>204</v>
      </c>
      <c r="D52" s="661">
        <f t="shared" si="2"/>
        <v>546</v>
      </c>
      <c r="E52" s="662">
        <f t="shared" si="0"/>
        <v>0.0002940786773569113</v>
      </c>
      <c r="F52" s="660">
        <v>302</v>
      </c>
      <c r="G52" s="661">
        <v>184</v>
      </c>
      <c r="H52" s="661">
        <f t="shared" si="3"/>
        <v>486</v>
      </c>
      <c r="I52" s="662">
        <f t="shared" si="4"/>
        <v>0.1234567901234569</v>
      </c>
      <c r="J52" s="660">
        <v>855</v>
      </c>
      <c r="K52" s="661">
        <v>414</v>
      </c>
      <c r="L52" s="661">
        <f t="shared" si="5"/>
        <v>1269</v>
      </c>
      <c r="M52" s="662">
        <f t="shared" si="1"/>
        <v>0.0003248360589015575</v>
      </c>
      <c r="N52" s="661">
        <v>867</v>
      </c>
      <c r="O52" s="661">
        <v>416</v>
      </c>
      <c r="P52" s="661">
        <f t="shared" si="6"/>
        <v>1283</v>
      </c>
      <c r="Q52" s="662">
        <f t="shared" si="7"/>
        <v>-0.010911925175370207</v>
      </c>
    </row>
    <row r="53" spans="1:17" s="658" customFormat="1" ht="18" customHeight="1" thickBot="1">
      <c r="A53" s="663" t="s">
        <v>224</v>
      </c>
      <c r="B53" s="664">
        <v>1603</v>
      </c>
      <c r="C53" s="665">
        <v>1739</v>
      </c>
      <c r="D53" s="665">
        <f>C53+B53</f>
        <v>3342</v>
      </c>
      <c r="E53" s="666">
        <f t="shared" si="0"/>
        <v>0.0018000200361296661</v>
      </c>
      <c r="F53" s="664">
        <v>1524</v>
      </c>
      <c r="G53" s="665">
        <v>1358</v>
      </c>
      <c r="H53" s="665">
        <f>G53+F53</f>
        <v>2882</v>
      </c>
      <c r="I53" s="666">
        <f>(D53/H53-1)</f>
        <v>0.1596113809854267</v>
      </c>
      <c r="J53" s="664">
        <v>4414</v>
      </c>
      <c r="K53" s="665">
        <v>3856</v>
      </c>
      <c r="L53" s="665">
        <f>K53+J53</f>
        <v>8270</v>
      </c>
      <c r="M53" s="666">
        <f t="shared" si="1"/>
        <v>0.002116937909468779</v>
      </c>
      <c r="N53" s="664">
        <v>3581</v>
      </c>
      <c r="O53" s="665">
        <v>3072</v>
      </c>
      <c r="P53" s="665">
        <f>O53+N53</f>
        <v>6653</v>
      </c>
      <c r="Q53" s="666">
        <f>(L53/P53-1)</f>
        <v>0.2430482489102661</v>
      </c>
    </row>
    <row r="54" ht="14.25">
      <c r="A54" s="185" t="s">
        <v>301</v>
      </c>
    </row>
    <row r="55" spans="1:5" ht="13.5">
      <c r="A55" s="667" t="s">
        <v>302</v>
      </c>
      <c r="B55" s="668"/>
      <c r="C55" s="668"/>
      <c r="D55" s="668"/>
      <c r="E55" s="668"/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Q54:Q65536 I54:I65536 Q3:Q6 I3:I6">
    <cfRule type="cellIs" priority="1" dxfId="0" operator="lessThan" stopIfTrue="1">
      <formula>0</formula>
    </cfRule>
  </conditionalFormatting>
  <conditionalFormatting sqref="I7:I53 Q7:Q5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41" right="0.21" top="0.18" bottom="0.18" header="0.2" footer="0.17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Q51"/>
  <sheetViews>
    <sheetView showGridLines="0" zoomScale="88" zoomScaleNormal="88" zoomScalePageLayoutView="0" workbookViewId="0" topLeftCell="A1">
      <selection activeCell="F9" sqref="F9"/>
    </sheetView>
  </sheetViews>
  <sheetFormatPr defaultColWidth="9.140625" defaultRowHeight="12.75"/>
  <cols>
    <col min="1" max="1" width="26.28125" style="669" customWidth="1"/>
    <col min="2" max="2" width="7.00390625" style="669" customWidth="1"/>
    <col min="3" max="3" width="9.28125" style="669" customWidth="1"/>
    <col min="4" max="4" width="8.57421875" style="669" customWidth="1"/>
    <col min="5" max="5" width="10.57421875" style="669" customWidth="1"/>
    <col min="6" max="6" width="8.00390625" style="669" customWidth="1"/>
    <col min="7" max="7" width="8.8515625" style="669" customWidth="1"/>
    <col min="8" max="8" width="8.57421875" style="669" customWidth="1"/>
    <col min="9" max="9" width="9.8515625" style="669" customWidth="1"/>
    <col min="10" max="10" width="8.28125" style="669" customWidth="1"/>
    <col min="11" max="11" width="9.00390625" style="669" customWidth="1"/>
    <col min="12" max="12" width="9.421875" style="669" customWidth="1"/>
    <col min="13" max="13" width="10.00390625" style="669" customWidth="1"/>
    <col min="14" max="14" width="9.7109375" style="669" customWidth="1"/>
    <col min="15" max="15" width="10.00390625" style="669" customWidth="1"/>
    <col min="16" max="16" width="9.28125" style="669" customWidth="1"/>
    <col min="17" max="17" width="9.7109375" style="669" customWidth="1"/>
    <col min="18" max="16384" width="9.140625" style="669" customWidth="1"/>
  </cols>
  <sheetData>
    <row r="1" spans="16:17" ht="18.75" thickBot="1">
      <c r="P1" s="997" t="s">
        <v>0</v>
      </c>
      <c r="Q1" s="998"/>
    </row>
    <row r="2" ht="3.75" customHeight="1" thickBot="1"/>
    <row r="3" spans="1:17" ht="24" customHeight="1" thickBot="1">
      <c r="A3" s="1002" t="s">
        <v>303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4"/>
    </row>
    <row r="4" spans="1:17" ht="15.75" customHeight="1" thickBot="1">
      <c r="A4" s="1005" t="s">
        <v>255</v>
      </c>
      <c r="B4" s="999" t="s">
        <v>39</v>
      </c>
      <c r="C4" s="1000"/>
      <c r="D4" s="1000"/>
      <c r="E4" s="1000"/>
      <c r="F4" s="1000"/>
      <c r="G4" s="1000"/>
      <c r="H4" s="1000"/>
      <c r="I4" s="1001"/>
      <c r="J4" s="999" t="s">
        <v>40</v>
      </c>
      <c r="K4" s="1000"/>
      <c r="L4" s="1000"/>
      <c r="M4" s="1000"/>
      <c r="N4" s="1000"/>
      <c r="O4" s="1000"/>
      <c r="P4" s="1000"/>
      <c r="Q4" s="1001"/>
    </row>
    <row r="5" spans="1:17" s="670" customFormat="1" ht="26.25" customHeight="1">
      <c r="A5" s="1006"/>
      <c r="B5" s="1010" t="s">
        <v>41</v>
      </c>
      <c r="C5" s="1011"/>
      <c r="D5" s="1011"/>
      <c r="E5" s="1008" t="s">
        <v>42</v>
      </c>
      <c r="F5" s="1010" t="s">
        <v>43</v>
      </c>
      <c r="G5" s="1011"/>
      <c r="H5" s="1011"/>
      <c r="I5" s="1014" t="s">
        <v>44</v>
      </c>
      <c r="J5" s="1012" t="s">
        <v>212</v>
      </c>
      <c r="K5" s="1013"/>
      <c r="L5" s="1013"/>
      <c r="M5" s="1008" t="s">
        <v>42</v>
      </c>
      <c r="N5" s="1012" t="s">
        <v>213</v>
      </c>
      <c r="O5" s="1013"/>
      <c r="P5" s="1013"/>
      <c r="Q5" s="1008" t="s">
        <v>44</v>
      </c>
    </row>
    <row r="6" spans="1:17" s="673" customFormat="1" ht="14.25" thickBot="1">
      <c r="A6" s="1007"/>
      <c r="B6" s="671" t="s">
        <v>14</v>
      </c>
      <c r="C6" s="672" t="s">
        <v>15</v>
      </c>
      <c r="D6" s="672" t="s">
        <v>13</v>
      </c>
      <c r="E6" s="1009"/>
      <c r="F6" s="671" t="s">
        <v>14</v>
      </c>
      <c r="G6" s="672" t="s">
        <v>15</v>
      </c>
      <c r="H6" s="672" t="s">
        <v>13</v>
      </c>
      <c r="I6" s="1015"/>
      <c r="J6" s="671" t="s">
        <v>14</v>
      </c>
      <c r="K6" s="672" t="s">
        <v>15</v>
      </c>
      <c r="L6" s="672" t="s">
        <v>13</v>
      </c>
      <c r="M6" s="1009"/>
      <c r="N6" s="671" t="s">
        <v>14</v>
      </c>
      <c r="O6" s="672" t="s">
        <v>15</v>
      </c>
      <c r="P6" s="672" t="s">
        <v>13</v>
      </c>
      <c r="Q6" s="1009"/>
    </row>
    <row r="7" spans="1:17" s="679" customFormat="1" ht="18" customHeight="1" thickBot="1">
      <c r="A7" s="674" t="s">
        <v>4</v>
      </c>
      <c r="B7" s="675">
        <f>SUM(B8:B49)</f>
        <v>7742.915000000001</v>
      </c>
      <c r="C7" s="676">
        <f>SUM(C8:C49)</f>
        <v>7742.915000000003</v>
      </c>
      <c r="D7" s="677">
        <f aca="true" t="shared" si="0" ref="D7:D49">C7+B7</f>
        <v>15485.830000000004</v>
      </c>
      <c r="E7" s="678">
        <f aca="true" t="shared" si="1" ref="E7:E49">D7/$D$7</f>
        <v>1</v>
      </c>
      <c r="F7" s="675">
        <f>SUM(F8:F49)</f>
        <v>8288.550000000001</v>
      </c>
      <c r="G7" s="676">
        <f>SUM(G8:G49)</f>
        <v>8288.549999999996</v>
      </c>
      <c r="H7" s="677">
        <f aca="true" t="shared" si="2" ref="H7:H49">G7+F7</f>
        <v>16577.1</v>
      </c>
      <c r="I7" s="678">
        <f aca="true" t="shared" si="3" ref="I7:I49">(D7/H7-1)</f>
        <v>-0.0658299702601779</v>
      </c>
      <c r="J7" s="675">
        <f>SUM(J8:J49)</f>
        <v>14674.078999999996</v>
      </c>
      <c r="K7" s="676">
        <f>SUM(K8:K49)</f>
        <v>14674.07899999999</v>
      </c>
      <c r="L7" s="677">
        <f aca="true" t="shared" si="4" ref="L7:L49">K7+J7</f>
        <v>29348.15799999999</v>
      </c>
      <c r="M7" s="678">
        <f aca="true" t="shared" si="5" ref="M7:M49">L7/$L$7</f>
        <v>1</v>
      </c>
      <c r="N7" s="675">
        <f>SUM(N8:N49)</f>
        <v>14948.510999999997</v>
      </c>
      <c r="O7" s="676">
        <f>SUM(O8:O49)</f>
        <v>14948.511000000011</v>
      </c>
      <c r="P7" s="677">
        <f aca="true" t="shared" si="6" ref="P7:P49">O7+N7</f>
        <v>29897.022000000008</v>
      </c>
      <c r="Q7" s="678">
        <f aca="true" t="shared" si="7" ref="Q7:Q49">(L7/P7-1)</f>
        <v>-0.018358483998841768</v>
      </c>
    </row>
    <row r="8" spans="1:17" s="684" customFormat="1" ht="18" customHeight="1" thickTop="1">
      <c r="A8" s="680" t="s">
        <v>256</v>
      </c>
      <c r="B8" s="681">
        <v>2880.274000000001</v>
      </c>
      <c r="C8" s="682">
        <v>2921.0590000000007</v>
      </c>
      <c r="D8" s="682">
        <f t="shared" si="0"/>
        <v>5801.333000000001</v>
      </c>
      <c r="E8" s="683">
        <f t="shared" si="1"/>
        <v>0.3746220254258248</v>
      </c>
      <c r="F8" s="681">
        <v>2940.6320000000005</v>
      </c>
      <c r="G8" s="682">
        <v>3038.7969999999987</v>
      </c>
      <c r="H8" s="682">
        <f t="shared" si="2"/>
        <v>5979.428999999999</v>
      </c>
      <c r="I8" s="683">
        <f t="shared" si="3"/>
        <v>-0.02978478379791749</v>
      </c>
      <c r="J8" s="681">
        <v>5625.118000000001</v>
      </c>
      <c r="K8" s="682">
        <v>5429.181999999998</v>
      </c>
      <c r="L8" s="682">
        <f t="shared" si="4"/>
        <v>11054.3</v>
      </c>
      <c r="M8" s="683">
        <f t="shared" si="5"/>
        <v>0.37666077714315166</v>
      </c>
      <c r="N8" s="681">
        <v>5258.774999999999</v>
      </c>
      <c r="O8" s="682">
        <v>5382.131000000003</v>
      </c>
      <c r="P8" s="682">
        <f t="shared" si="6"/>
        <v>10640.906000000003</v>
      </c>
      <c r="Q8" s="683">
        <f t="shared" si="7"/>
        <v>0.03884951149836269</v>
      </c>
    </row>
    <row r="9" spans="1:17" s="684" customFormat="1" ht="18" customHeight="1">
      <c r="A9" s="680" t="s">
        <v>257</v>
      </c>
      <c r="B9" s="681">
        <v>683.2429999999999</v>
      </c>
      <c r="C9" s="682">
        <v>633.435</v>
      </c>
      <c r="D9" s="682">
        <f t="shared" si="0"/>
        <v>1316.6779999999999</v>
      </c>
      <c r="E9" s="683">
        <f t="shared" si="1"/>
        <v>0.08502469677117723</v>
      </c>
      <c r="F9" s="681">
        <v>1052.812</v>
      </c>
      <c r="G9" s="682">
        <v>824.2270000000001</v>
      </c>
      <c r="H9" s="682">
        <f t="shared" si="2"/>
        <v>1877.039</v>
      </c>
      <c r="I9" s="683">
        <f t="shared" si="3"/>
        <v>-0.29853455362408565</v>
      </c>
      <c r="J9" s="681">
        <v>1381.482</v>
      </c>
      <c r="K9" s="682">
        <v>1180.5219999999997</v>
      </c>
      <c r="L9" s="682">
        <f t="shared" si="4"/>
        <v>2562.004</v>
      </c>
      <c r="M9" s="683">
        <f t="shared" si="5"/>
        <v>0.08729692677816443</v>
      </c>
      <c r="N9" s="681">
        <v>1741.491</v>
      </c>
      <c r="O9" s="682">
        <v>1343.0990000000002</v>
      </c>
      <c r="P9" s="682">
        <f t="shared" si="6"/>
        <v>3084.59</v>
      </c>
      <c r="Q9" s="683">
        <f t="shared" si="7"/>
        <v>-0.16941830194612584</v>
      </c>
    </row>
    <row r="10" spans="1:17" s="684" customFormat="1" ht="18" customHeight="1">
      <c r="A10" s="680" t="s">
        <v>258</v>
      </c>
      <c r="B10" s="681">
        <v>482.64300000000003</v>
      </c>
      <c r="C10" s="682">
        <v>429.181</v>
      </c>
      <c r="D10" s="682">
        <f t="shared" si="0"/>
        <v>911.8240000000001</v>
      </c>
      <c r="E10" s="683">
        <f t="shared" si="1"/>
        <v>0.05888118363691193</v>
      </c>
      <c r="F10" s="681">
        <v>664.5630000000001</v>
      </c>
      <c r="G10" s="682">
        <v>733.6959999999998</v>
      </c>
      <c r="H10" s="682">
        <f t="shared" si="2"/>
        <v>1398.259</v>
      </c>
      <c r="I10" s="683">
        <f t="shared" si="3"/>
        <v>-0.34788619275828003</v>
      </c>
      <c r="J10" s="681">
        <v>1016.184</v>
      </c>
      <c r="K10" s="682">
        <v>863.295</v>
      </c>
      <c r="L10" s="682">
        <f t="shared" si="4"/>
        <v>1879.4789999999998</v>
      </c>
      <c r="M10" s="683">
        <f t="shared" si="5"/>
        <v>0.06404078238913667</v>
      </c>
      <c r="N10" s="681">
        <v>1225.8379999999995</v>
      </c>
      <c r="O10" s="682">
        <v>1208.206</v>
      </c>
      <c r="P10" s="682">
        <f t="shared" si="6"/>
        <v>2434.0439999999994</v>
      </c>
      <c r="Q10" s="683">
        <f t="shared" si="7"/>
        <v>-0.22783688380325073</v>
      </c>
    </row>
    <row r="11" spans="1:17" s="684" customFormat="1" ht="18" customHeight="1">
      <c r="A11" s="680" t="s">
        <v>297</v>
      </c>
      <c r="B11" s="681">
        <v>106.629</v>
      </c>
      <c r="C11" s="682">
        <v>791.4839999999999</v>
      </c>
      <c r="D11" s="682">
        <f t="shared" si="0"/>
        <v>898.1129999999999</v>
      </c>
      <c r="E11" s="683">
        <f t="shared" si="1"/>
        <v>0.05799579357386719</v>
      </c>
      <c r="F11" s="681">
        <v>53.781</v>
      </c>
      <c r="G11" s="682">
        <v>255.029</v>
      </c>
      <c r="H11" s="682">
        <f t="shared" si="2"/>
        <v>308.81</v>
      </c>
      <c r="I11" s="683">
        <f t="shared" si="3"/>
        <v>1.9083028399339397</v>
      </c>
      <c r="J11" s="681">
        <v>171.28100000000003</v>
      </c>
      <c r="K11" s="682">
        <v>1252</v>
      </c>
      <c r="L11" s="682">
        <f t="shared" si="4"/>
        <v>1423.281</v>
      </c>
      <c r="M11" s="683">
        <f t="shared" si="5"/>
        <v>0.04849643374551822</v>
      </c>
      <c r="N11" s="681">
        <v>83.48900000000002</v>
      </c>
      <c r="O11" s="682">
        <v>443.3510000000001</v>
      </c>
      <c r="P11" s="682">
        <f t="shared" si="6"/>
        <v>526.8400000000001</v>
      </c>
      <c r="Q11" s="683">
        <f t="shared" si="7"/>
        <v>1.7015431630096414</v>
      </c>
    </row>
    <row r="12" spans="1:17" s="684" customFormat="1" ht="18" customHeight="1">
      <c r="A12" s="680" t="s">
        <v>276</v>
      </c>
      <c r="B12" s="681">
        <v>531.936</v>
      </c>
      <c r="C12" s="682">
        <v>346.21200000000005</v>
      </c>
      <c r="D12" s="682">
        <f t="shared" si="0"/>
        <v>878.1480000000001</v>
      </c>
      <c r="E12" s="683">
        <f t="shared" si="1"/>
        <v>0.05670655043998287</v>
      </c>
      <c r="F12" s="681">
        <v>764.2220000000001</v>
      </c>
      <c r="G12" s="682">
        <v>403.721</v>
      </c>
      <c r="H12" s="682">
        <f t="shared" si="2"/>
        <v>1167.9430000000002</v>
      </c>
      <c r="I12" s="683">
        <f t="shared" si="3"/>
        <v>-0.24812426633834017</v>
      </c>
      <c r="J12" s="681">
        <v>950.365</v>
      </c>
      <c r="K12" s="682">
        <v>629.931</v>
      </c>
      <c r="L12" s="682">
        <f t="shared" si="4"/>
        <v>1580.296</v>
      </c>
      <c r="M12" s="683">
        <f t="shared" si="5"/>
        <v>0.05384651397883304</v>
      </c>
      <c r="N12" s="681">
        <v>1300.81</v>
      </c>
      <c r="O12" s="682">
        <v>651.4689999999998</v>
      </c>
      <c r="P12" s="682">
        <f t="shared" si="6"/>
        <v>1952.2789999999998</v>
      </c>
      <c r="Q12" s="683">
        <f t="shared" si="7"/>
        <v>-0.190537827841205</v>
      </c>
    </row>
    <row r="13" spans="1:17" s="684" customFormat="1" ht="18" customHeight="1">
      <c r="A13" s="680" t="s">
        <v>293</v>
      </c>
      <c r="B13" s="681">
        <v>705.93</v>
      </c>
      <c r="C13" s="682">
        <v>108.683</v>
      </c>
      <c r="D13" s="682">
        <f t="shared" si="0"/>
        <v>814.6129999999999</v>
      </c>
      <c r="E13" s="683">
        <f t="shared" si="1"/>
        <v>0.05260376744417314</v>
      </c>
      <c r="F13" s="681">
        <v>229.615</v>
      </c>
      <c r="G13" s="682">
        <v>99.94</v>
      </c>
      <c r="H13" s="682">
        <f t="shared" si="2"/>
        <v>329.555</v>
      </c>
      <c r="I13" s="683">
        <f t="shared" si="3"/>
        <v>1.4718575048171014</v>
      </c>
      <c r="J13" s="681">
        <v>1063.246</v>
      </c>
      <c r="K13" s="682">
        <v>169.877</v>
      </c>
      <c r="L13" s="682">
        <f t="shared" si="4"/>
        <v>1233.123</v>
      </c>
      <c r="M13" s="683">
        <f t="shared" si="5"/>
        <v>0.04201704924717935</v>
      </c>
      <c r="N13" s="681">
        <v>403.25900000000007</v>
      </c>
      <c r="O13" s="682">
        <v>180.98600000000005</v>
      </c>
      <c r="P13" s="682">
        <f t="shared" si="6"/>
        <v>584.2450000000001</v>
      </c>
      <c r="Q13" s="683">
        <f t="shared" si="7"/>
        <v>1.1106265351008564</v>
      </c>
    </row>
    <row r="14" spans="1:17" s="684" customFormat="1" ht="18" customHeight="1">
      <c r="A14" s="680" t="s">
        <v>260</v>
      </c>
      <c r="B14" s="681">
        <v>329.20700000000005</v>
      </c>
      <c r="C14" s="682">
        <v>368.483</v>
      </c>
      <c r="D14" s="682">
        <f t="shared" si="0"/>
        <v>697.69</v>
      </c>
      <c r="E14" s="683">
        <f t="shared" si="1"/>
        <v>0.045053445633847194</v>
      </c>
      <c r="F14" s="681">
        <v>335.19700000000006</v>
      </c>
      <c r="G14" s="682">
        <v>316.003</v>
      </c>
      <c r="H14" s="682">
        <f t="shared" si="2"/>
        <v>651.2</v>
      </c>
      <c r="I14" s="683">
        <f t="shared" si="3"/>
        <v>0.07139127764127773</v>
      </c>
      <c r="J14" s="681">
        <v>633.5759999999999</v>
      </c>
      <c r="K14" s="682">
        <v>690.8079999999999</v>
      </c>
      <c r="L14" s="682">
        <f t="shared" si="4"/>
        <v>1324.3839999999998</v>
      </c>
      <c r="M14" s="683">
        <f t="shared" si="5"/>
        <v>0.045126648152841495</v>
      </c>
      <c r="N14" s="681">
        <v>643.77</v>
      </c>
      <c r="O14" s="682">
        <v>664.677</v>
      </c>
      <c r="P14" s="682">
        <f t="shared" si="6"/>
        <v>1308.4470000000001</v>
      </c>
      <c r="Q14" s="683">
        <f t="shared" si="7"/>
        <v>0.012180088303155978</v>
      </c>
    </row>
    <row r="15" spans="1:17" s="684" customFormat="1" ht="18" customHeight="1">
      <c r="A15" s="680" t="s">
        <v>259</v>
      </c>
      <c r="B15" s="681">
        <v>345.9359999999999</v>
      </c>
      <c r="C15" s="682">
        <v>280.839</v>
      </c>
      <c r="D15" s="682">
        <f t="shared" si="0"/>
        <v>626.7749999999999</v>
      </c>
      <c r="E15" s="683">
        <f t="shared" si="1"/>
        <v>0.04047409793340103</v>
      </c>
      <c r="F15" s="681">
        <v>182.118</v>
      </c>
      <c r="G15" s="682">
        <v>227.61800000000002</v>
      </c>
      <c r="H15" s="682">
        <f t="shared" si="2"/>
        <v>409.736</v>
      </c>
      <c r="I15" s="683">
        <f t="shared" si="3"/>
        <v>0.5297044926489249</v>
      </c>
      <c r="J15" s="681">
        <v>484.7609999999999</v>
      </c>
      <c r="K15" s="682">
        <v>608.4509999999999</v>
      </c>
      <c r="L15" s="682">
        <f t="shared" si="4"/>
        <v>1093.2119999999998</v>
      </c>
      <c r="M15" s="683">
        <f t="shared" si="5"/>
        <v>0.03724976538561637</v>
      </c>
      <c r="N15" s="681">
        <v>360.9830000000001</v>
      </c>
      <c r="O15" s="682">
        <v>420.34099999999995</v>
      </c>
      <c r="P15" s="682">
        <f t="shared" si="6"/>
        <v>781.3240000000001</v>
      </c>
      <c r="Q15" s="683">
        <f t="shared" si="7"/>
        <v>0.39917882978124264</v>
      </c>
    </row>
    <row r="16" spans="1:17" s="684" customFormat="1" ht="18" customHeight="1">
      <c r="A16" s="680" t="s">
        <v>265</v>
      </c>
      <c r="B16" s="681">
        <v>236.08</v>
      </c>
      <c r="C16" s="682">
        <v>324.135</v>
      </c>
      <c r="D16" s="682">
        <f t="shared" si="0"/>
        <v>560.215</v>
      </c>
      <c r="E16" s="683">
        <f t="shared" si="1"/>
        <v>0.036175975068820976</v>
      </c>
      <c r="F16" s="681">
        <v>130.484</v>
      </c>
      <c r="G16" s="682">
        <v>261.685</v>
      </c>
      <c r="H16" s="682">
        <f t="shared" si="2"/>
        <v>392.169</v>
      </c>
      <c r="I16" s="683">
        <f t="shared" si="3"/>
        <v>0.4285040378000302</v>
      </c>
      <c r="J16" s="681">
        <v>389.1869999999999</v>
      </c>
      <c r="K16" s="682">
        <v>681.3509999999999</v>
      </c>
      <c r="L16" s="682">
        <f t="shared" si="4"/>
        <v>1070.5379999999998</v>
      </c>
      <c r="M16" s="683">
        <f t="shared" si="5"/>
        <v>0.03647717856773158</v>
      </c>
      <c r="N16" s="681">
        <v>207.75199999999998</v>
      </c>
      <c r="O16" s="682">
        <v>586.875</v>
      </c>
      <c r="P16" s="682">
        <f t="shared" si="6"/>
        <v>794.627</v>
      </c>
      <c r="Q16" s="683">
        <f t="shared" si="7"/>
        <v>0.34722077150663133</v>
      </c>
    </row>
    <row r="17" spans="1:17" s="684" customFormat="1" ht="18" customHeight="1">
      <c r="A17" s="680" t="s">
        <v>273</v>
      </c>
      <c r="B17" s="681">
        <v>147.022</v>
      </c>
      <c r="C17" s="682">
        <v>149.455</v>
      </c>
      <c r="D17" s="682">
        <f t="shared" si="0"/>
        <v>296.477</v>
      </c>
      <c r="E17" s="683">
        <f t="shared" si="1"/>
        <v>0.019145050668901823</v>
      </c>
      <c r="F17" s="681">
        <v>206.555</v>
      </c>
      <c r="G17" s="682">
        <v>206.15800000000002</v>
      </c>
      <c r="H17" s="682">
        <f t="shared" si="2"/>
        <v>412.713</v>
      </c>
      <c r="I17" s="683">
        <f t="shared" si="3"/>
        <v>-0.2816388143819072</v>
      </c>
      <c r="J17" s="681">
        <v>383.478</v>
      </c>
      <c r="K17" s="682">
        <v>393.645</v>
      </c>
      <c r="L17" s="682">
        <f t="shared" si="4"/>
        <v>777.123</v>
      </c>
      <c r="M17" s="683">
        <f t="shared" si="5"/>
        <v>0.026479447193926118</v>
      </c>
      <c r="N17" s="681">
        <v>367.755</v>
      </c>
      <c r="O17" s="682">
        <v>403.80699999999996</v>
      </c>
      <c r="P17" s="682">
        <f t="shared" si="6"/>
        <v>771.5619999999999</v>
      </c>
      <c r="Q17" s="683">
        <f t="shared" si="7"/>
        <v>0.0072074570805718</v>
      </c>
    </row>
    <row r="18" spans="1:17" s="684" customFormat="1" ht="18" customHeight="1">
      <c r="A18" s="680" t="s">
        <v>281</v>
      </c>
      <c r="B18" s="681">
        <v>128.059</v>
      </c>
      <c r="C18" s="682">
        <v>90.82399999999998</v>
      </c>
      <c r="D18" s="682">
        <f t="shared" si="0"/>
        <v>218.88299999999998</v>
      </c>
      <c r="E18" s="683">
        <f t="shared" si="1"/>
        <v>0.01413440545324338</v>
      </c>
      <c r="F18" s="681">
        <v>160.614</v>
      </c>
      <c r="G18" s="682">
        <v>121.187</v>
      </c>
      <c r="H18" s="682">
        <f t="shared" si="2"/>
        <v>281.801</v>
      </c>
      <c r="I18" s="683">
        <f t="shared" si="3"/>
        <v>-0.22327103168548024</v>
      </c>
      <c r="J18" s="681">
        <v>281.821</v>
      </c>
      <c r="K18" s="682">
        <v>186.84400000000008</v>
      </c>
      <c r="L18" s="682">
        <f t="shared" si="4"/>
        <v>468.6650000000001</v>
      </c>
      <c r="M18" s="683">
        <f t="shared" si="5"/>
        <v>0.015969145320806854</v>
      </c>
      <c r="N18" s="681">
        <v>306.494</v>
      </c>
      <c r="O18" s="682">
        <v>231.423</v>
      </c>
      <c r="P18" s="682">
        <f t="shared" si="6"/>
        <v>537.917</v>
      </c>
      <c r="Q18" s="683">
        <f t="shared" si="7"/>
        <v>-0.1287410511287056</v>
      </c>
    </row>
    <row r="19" spans="1:17" s="684" customFormat="1" ht="18" customHeight="1">
      <c r="A19" s="680" t="s">
        <v>262</v>
      </c>
      <c r="B19" s="681">
        <v>116.90299999999999</v>
      </c>
      <c r="C19" s="682">
        <v>75.965</v>
      </c>
      <c r="D19" s="682">
        <f t="shared" si="0"/>
        <v>192.868</v>
      </c>
      <c r="E19" s="683">
        <f t="shared" si="1"/>
        <v>0.012454482581818343</v>
      </c>
      <c r="F19" s="681">
        <v>175.24800000000005</v>
      </c>
      <c r="G19" s="682">
        <v>102.114</v>
      </c>
      <c r="H19" s="682">
        <f t="shared" si="2"/>
        <v>277.3620000000001</v>
      </c>
      <c r="I19" s="683">
        <f t="shared" si="3"/>
        <v>-0.3046343767350973</v>
      </c>
      <c r="J19" s="681">
        <v>230.25799999999992</v>
      </c>
      <c r="K19" s="682">
        <v>143.61700000000002</v>
      </c>
      <c r="L19" s="682">
        <f t="shared" si="4"/>
        <v>373.87499999999994</v>
      </c>
      <c r="M19" s="683">
        <f t="shared" si="5"/>
        <v>0.012739300367675548</v>
      </c>
      <c r="N19" s="681">
        <v>371.3709999999999</v>
      </c>
      <c r="O19" s="682">
        <v>241.904</v>
      </c>
      <c r="P19" s="682">
        <f t="shared" si="6"/>
        <v>613.2749999999999</v>
      </c>
      <c r="Q19" s="683">
        <f t="shared" si="7"/>
        <v>-0.3903632138926256</v>
      </c>
    </row>
    <row r="20" spans="1:17" s="684" customFormat="1" ht="18" customHeight="1">
      <c r="A20" s="680" t="s">
        <v>263</v>
      </c>
      <c r="B20" s="681">
        <v>134.33</v>
      </c>
      <c r="C20" s="682">
        <v>46.57</v>
      </c>
      <c r="D20" s="682">
        <f t="shared" si="0"/>
        <v>180.9</v>
      </c>
      <c r="E20" s="683">
        <f t="shared" si="1"/>
        <v>0.011681647028283273</v>
      </c>
      <c r="F20" s="681">
        <v>27.177</v>
      </c>
      <c r="G20" s="682">
        <v>38.498000000000005</v>
      </c>
      <c r="H20" s="682">
        <f t="shared" si="2"/>
        <v>65.67500000000001</v>
      </c>
      <c r="I20" s="683">
        <f t="shared" si="3"/>
        <v>1.7544727826417965</v>
      </c>
      <c r="J20" s="681">
        <v>193.765</v>
      </c>
      <c r="K20" s="682">
        <v>88.795</v>
      </c>
      <c r="L20" s="682">
        <f t="shared" si="4"/>
        <v>282.56</v>
      </c>
      <c r="M20" s="683">
        <f t="shared" si="5"/>
        <v>0.009627861482822879</v>
      </c>
      <c r="N20" s="681">
        <v>51.147</v>
      </c>
      <c r="O20" s="682">
        <v>81.716</v>
      </c>
      <c r="P20" s="682">
        <f t="shared" si="6"/>
        <v>132.863</v>
      </c>
      <c r="Q20" s="683">
        <f t="shared" si="7"/>
        <v>1.1267019410972203</v>
      </c>
    </row>
    <row r="21" spans="1:17" s="684" customFormat="1" ht="18" customHeight="1">
      <c r="A21" s="680" t="s">
        <v>280</v>
      </c>
      <c r="B21" s="681">
        <v>65.215</v>
      </c>
      <c r="C21" s="682">
        <v>101.98799999999999</v>
      </c>
      <c r="D21" s="682">
        <f t="shared" si="0"/>
        <v>167.20299999999997</v>
      </c>
      <c r="E21" s="683">
        <f t="shared" si="1"/>
        <v>0.010797161017523758</v>
      </c>
      <c r="F21" s="681">
        <v>114.805</v>
      </c>
      <c r="G21" s="682">
        <v>157.998</v>
      </c>
      <c r="H21" s="682">
        <f t="shared" si="2"/>
        <v>272.803</v>
      </c>
      <c r="I21" s="683">
        <f t="shared" si="3"/>
        <v>-0.3870925173110267</v>
      </c>
      <c r="J21" s="681">
        <v>137.63</v>
      </c>
      <c r="K21" s="682">
        <v>228.951</v>
      </c>
      <c r="L21" s="682">
        <f t="shared" si="4"/>
        <v>366.581</v>
      </c>
      <c r="M21" s="683">
        <f t="shared" si="5"/>
        <v>0.012490766882200926</v>
      </c>
      <c r="N21" s="681">
        <v>232.943</v>
      </c>
      <c r="O21" s="682">
        <v>306.781</v>
      </c>
      <c r="P21" s="682">
        <f t="shared" si="6"/>
        <v>539.724</v>
      </c>
      <c r="Q21" s="683">
        <f t="shared" si="7"/>
        <v>-0.3207991491947737</v>
      </c>
    </row>
    <row r="22" spans="1:17" s="684" customFormat="1" ht="18" customHeight="1">
      <c r="A22" s="680" t="s">
        <v>291</v>
      </c>
      <c r="B22" s="681">
        <v>71.096</v>
      </c>
      <c r="C22" s="682">
        <v>84.389</v>
      </c>
      <c r="D22" s="682">
        <f t="shared" si="0"/>
        <v>155.485</v>
      </c>
      <c r="E22" s="683">
        <f t="shared" si="1"/>
        <v>0.010040469254796158</v>
      </c>
      <c r="F22" s="681">
        <v>2.254</v>
      </c>
      <c r="G22" s="682">
        <v>6.013</v>
      </c>
      <c r="H22" s="682">
        <f t="shared" si="2"/>
        <v>8.267</v>
      </c>
      <c r="I22" s="683">
        <f t="shared" si="3"/>
        <v>17.807910971331804</v>
      </c>
      <c r="J22" s="681">
        <v>138.194</v>
      </c>
      <c r="K22" s="682">
        <v>166.802</v>
      </c>
      <c r="L22" s="682">
        <f t="shared" si="4"/>
        <v>304.996</v>
      </c>
      <c r="M22" s="683">
        <f t="shared" si="5"/>
        <v>0.010392338762793907</v>
      </c>
      <c r="N22" s="681">
        <v>4.2909999999999995</v>
      </c>
      <c r="O22" s="682">
        <v>24.592</v>
      </c>
      <c r="P22" s="682">
        <f t="shared" si="6"/>
        <v>28.883</v>
      </c>
      <c r="Q22" s="683">
        <f t="shared" si="7"/>
        <v>9.559706401689574</v>
      </c>
    </row>
    <row r="23" spans="1:17" s="684" customFormat="1" ht="18" customHeight="1">
      <c r="A23" s="680" t="s">
        <v>304</v>
      </c>
      <c r="B23" s="681">
        <v>71</v>
      </c>
      <c r="C23" s="682">
        <v>55.7</v>
      </c>
      <c r="D23" s="682">
        <f t="shared" si="0"/>
        <v>126.7</v>
      </c>
      <c r="E23" s="683">
        <f t="shared" si="1"/>
        <v>0.008181673181224381</v>
      </c>
      <c r="F23" s="681">
        <v>104.1</v>
      </c>
      <c r="G23" s="682">
        <v>82.097</v>
      </c>
      <c r="H23" s="682">
        <f t="shared" si="2"/>
        <v>186.197</v>
      </c>
      <c r="I23" s="683">
        <f t="shared" si="3"/>
        <v>-0.3195379087740404</v>
      </c>
      <c r="J23" s="681">
        <v>203.5</v>
      </c>
      <c r="K23" s="682">
        <v>154.88</v>
      </c>
      <c r="L23" s="682">
        <f t="shared" si="4"/>
        <v>358.38</v>
      </c>
      <c r="M23" s="683">
        <f t="shared" si="5"/>
        <v>0.01221132856106336</v>
      </c>
      <c r="N23" s="681">
        <v>202.9</v>
      </c>
      <c r="O23" s="682">
        <v>172.29699999999997</v>
      </c>
      <c r="P23" s="682">
        <f t="shared" si="6"/>
        <v>375.197</v>
      </c>
      <c r="Q23" s="683">
        <f t="shared" si="7"/>
        <v>-0.044821786954586496</v>
      </c>
    </row>
    <row r="24" spans="1:17" s="684" customFormat="1" ht="18" customHeight="1">
      <c r="A24" s="680" t="s">
        <v>271</v>
      </c>
      <c r="B24" s="681">
        <v>48.135</v>
      </c>
      <c r="C24" s="682">
        <v>75.885</v>
      </c>
      <c r="D24" s="682">
        <f t="shared" si="0"/>
        <v>124.02000000000001</v>
      </c>
      <c r="E24" s="683">
        <f t="shared" si="1"/>
        <v>0.008008611743768334</v>
      </c>
      <c r="F24" s="681">
        <v>5.433</v>
      </c>
      <c r="G24" s="682">
        <v>10.283999999999999</v>
      </c>
      <c r="H24" s="682">
        <f t="shared" si="2"/>
        <v>15.716999999999999</v>
      </c>
      <c r="I24" s="683">
        <f t="shared" si="3"/>
        <v>6.890818858560795</v>
      </c>
      <c r="J24" s="681">
        <v>61.195</v>
      </c>
      <c r="K24" s="682">
        <v>85.144</v>
      </c>
      <c r="L24" s="682">
        <f t="shared" si="4"/>
        <v>146.339</v>
      </c>
      <c r="M24" s="683">
        <f t="shared" si="5"/>
        <v>0.004986309532611895</v>
      </c>
      <c r="N24" s="681">
        <v>19.216</v>
      </c>
      <c r="O24" s="682">
        <v>25.842</v>
      </c>
      <c r="P24" s="682">
        <f t="shared" si="6"/>
        <v>45.058</v>
      </c>
      <c r="Q24" s="683">
        <f t="shared" si="7"/>
        <v>2.2477917350969863</v>
      </c>
    </row>
    <row r="25" spans="1:17" s="684" customFormat="1" ht="18" customHeight="1">
      <c r="A25" s="680" t="s">
        <v>267</v>
      </c>
      <c r="B25" s="681">
        <v>59.695</v>
      </c>
      <c r="C25" s="682">
        <v>63.428</v>
      </c>
      <c r="D25" s="682">
        <f t="shared" si="0"/>
        <v>123.12299999999999</v>
      </c>
      <c r="E25" s="683">
        <f t="shared" si="1"/>
        <v>0.00795068782235114</v>
      </c>
      <c r="F25" s="681">
        <v>48.44800000000001</v>
      </c>
      <c r="G25" s="682">
        <v>46.205</v>
      </c>
      <c r="H25" s="682">
        <f t="shared" si="2"/>
        <v>94.653</v>
      </c>
      <c r="I25" s="683">
        <f t="shared" si="3"/>
        <v>0.30078285949732164</v>
      </c>
      <c r="J25" s="681">
        <v>121.62199999999997</v>
      </c>
      <c r="K25" s="682">
        <v>122.09700000000001</v>
      </c>
      <c r="L25" s="682">
        <f t="shared" si="4"/>
        <v>243.719</v>
      </c>
      <c r="M25" s="683">
        <f t="shared" si="5"/>
        <v>0.008304405339510578</v>
      </c>
      <c r="N25" s="681">
        <v>101.94200000000002</v>
      </c>
      <c r="O25" s="682">
        <v>91.456</v>
      </c>
      <c r="P25" s="682">
        <f t="shared" si="6"/>
        <v>193.39800000000002</v>
      </c>
      <c r="Q25" s="683">
        <f t="shared" si="7"/>
        <v>0.260194004074499</v>
      </c>
    </row>
    <row r="26" spans="1:17" s="684" customFormat="1" ht="18" customHeight="1">
      <c r="A26" s="680" t="s">
        <v>264</v>
      </c>
      <c r="B26" s="681">
        <v>54.096000000000004</v>
      </c>
      <c r="C26" s="682">
        <v>66.749</v>
      </c>
      <c r="D26" s="682">
        <f t="shared" si="0"/>
        <v>120.845</v>
      </c>
      <c r="E26" s="683">
        <f t="shared" si="1"/>
        <v>0.0078035856005135</v>
      </c>
      <c r="F26" s="681">
        <v>87.926</v>
      </c>
      <c r="G26" s="682">
        <v>123.94100000000002</v>
      </c>
      <c r="H26" s="682">
        <f t="shared" si="2"/>
        <v>211.86700000000002</v>
      </c>
      <c r="I26" s="683">
        <f t="shared" si="3"/>
        <v>-0.4296185814685629</v>
      </c>
      <c r="J26" s="681">
        <v>109.82899999999997</v>
      </c>
      <c r="K26" s="682">
        <v>126.45300000000003</v>
      </c>
      <c r="L26" s="682">
        <f t="shared" si="4"/>
        <v>236.28199999999998</v>
      </c>
      <c r="M26" s="683">
        <f t="shared" si="5"/>
        <v>0.008050999316549954</v>
      </c>
      <c r="N26" s="681">
        <v>119.05200000000004</v>
      </c>
      <c r="O26" s="682">
        <v>181.37800000000004</v>
      </c>
      <c r="P26" s="682">
        <f t="shared" si="6"/>
        <v>300.43000000000006</v>
      </c>
      <c r="Q26" s="683">
        <f t="shared" si="7"/>
        <v>-0.21352062044403042</v>
      </c>
    </row>
    <row r="27" spans="1:17" s="684" customFormat="1" ht="18" customHeight="1">
      <c r="A27" s="680" t="s">
        <v>305</v>
      </c>
      <c r="B27" s="681">
        <v>47.147000000000006</v>
      </c>
      <c r="C27" s="682">
        <v>62.211</v>
      </c>
      <c r="D27" s="682">
        <f t="shared" si="0"/>
        <v>109.358</v>
      </c>
      <c r="E27" s="683">
        <f t="shared" si="1"/>
        <v>0.007061810700491997</v>
      </c>
      <c r="F27" s="681">
        <v>61.827</v>
      </c>
      <c r="G27" s="682">
        <v>198.83</v>
      </c>
      <c r="H27" s="682">
        <f t="shared" si="2"/>
        <v>260.65700000000004</v>
      </c>
      <c r="I27" s="683">
        <f t="shared" si="3"/>
        <v>-0.5804524720226198</v>
      </c>
      <c r="J27" s="681">
        <v>122.381</v>
      </c>
      <c r="K27" s="682">
        <v>222.91100000000003</v>
      </c>
      <c r="L27" s="682">
        <f t="shared" si="4"/>
        <v>345.29200000000003</v>
      </c>
      <c r="M27" s="683">
        <f t="shared" si="5"/>
        <v>0.011765372123184023</v>
      </c>
      <c r="N27" s="681">
        <v>133.357</v>
      </c>
      <c r="O27" s="682">
        <v>320.396</v>
      </c>
      <c r="P27" s="682">
        <f t="shared" si="6"/>
        <v>453.75300000000004</v>
      </c>
      <c r="Q27" s="683">
        <f t="shared" si="7"/>
        <v>-0.2390309265172903</v>
      </c>
    </row>
    <row r="28" spans="1:17" s="684" customFormat="1" ht="18" customHeight="1">
      <c r="A28" s="680" t="s">
        <v>266</v>
      </c>
      <c r="B28" s="681">
        <v>79.708</v>
      </c>
      <c r="C28" s="682">
        <v>29.057000000000002</v>
      </c>
      <c r="D28" s="682">
        <f t="shared" si="0"/>
        <v>108.765</v>
      </c>
      <c r="E28" s="683">
        <f t="shared" si="1"/>
        <v>0.007023517628696684</v>
      </c>
      <c r="F28" s="681">
        <v>73.814</v>
      </c>
      <c r="G28" s="682">
        <v>27.671</v>
      </c>
      <c r="H28" s="682">
        <f t="shared" si="2"/>
        <v>101.48499999999999</v>
      </c>
      <c r="I28" s="683">
        <f t="shared" si="3"/>
        <v>0.07173473912400863</v>
      </c>
      <c r="J28" s="681">
        <v>155.348</v>
      </c>
      <c r="K28" s="682">
        <v>58.538999999999994</v>
      </c>
      <c r="L28" s="682">
        <f t="shared" si="4"/>
        <v>213.887</v>
      </c>
      <c r="M28" s="683">
        <f t="shared" si="5"/>
        <v>0.00728791905781617</v>
      </c>
      <c r="N28" s="681">
        <v>149.22400000000005</v>
      </c>
      <c r="O28" s="682">
        <v>61.93</v>
      </c>
      <c r="P28" s="682">
        <f t="shared" si="6"/>
        <v>211.15400000000005</v>
      </c>
      <c r="Q28" s="683">
        <f t="shared" si="7"/>
        <v>0.012943159968553442</v>
      </c>
    </row>
    <row r="29" spans="1:17" s="684" customFormat="1" ht="18" customHeight="1">
      <c r="A29" s="680" t="s">
        <v>306</v>
      </c>
      <c r="B29" s="681">
        <v>48.2</v>
      </c>
      <c r="C29" s="682">
        <v>47.3</v>
      </c>
      <c r="D29" s="682">
        <f t="shared" si="0"/>
        <v>95.5</v>
      </c>
      <c r="E29" s="683">
        <f t="shared" si="1"/>
        <v>0.006166928088452474</v>
      </c>
      <c r="F29" s="681">
        <v>78.4</v>
      </c>
      <c r="G29" s="682">
        <v>99.6</v>
      </c>
      <c r="H29" s="682">
        <f t="shared" si="2"/>
        <v>178</v>
      </c>
      <c r="I29" s="683">
        <f t="shared" si="3"/>
        <v>-0.4634831460674157</v>
      </c>
      <c r="J29" s="681">
        <v>122.04</v>
      </c>
      <c r="K29" s="682">
        <v>129.4</v>
      </c>
      <c r="L29" s="682">
        <f t="shared" si="4"/>
        <v>251.44</v>
      </c>
      <c r="M29" s="683">
        <f t="shared" si="5"/>
        <v>0.008567488290065772</v>
      </c>
      <c r="N29" s="681">
        <v>153</v>
      </c>
      <c r="O29" s="682">
        <v>189.3</v>
      </c>
      <c r="P29" s="682">
        <f t="shared" si="6"/>
        <v>342.3</v>
      </c>
      <c r="Q29" s="683">
        <f t="shared" si="7"/>
        <v>-0.26543967280163605</v>
      </c>
    </row>
    <row r="30" spans="1:17" s="684" customFormat="1" ht="18" customHeight="1">
      <c r="A30" s="680" t="s">
        <v>277</v>
      </c>
      <c r="B30" s="681">
        <v>38.198</v>
      </c>
      <c r="C30" s="682">
        <v>52.639</v>
      </c>
      <c r="D30" s="682">
        <f t="shared" si="0"/>
        <v>90.837</v>
      </c>
      <c r="E30" s="683">
        <f t="shared" si="1"/>
        <v>0.005865814102311596</v>
      </c>
      <c r="F30" s="681">
        <v>41.121</v>
      </c>
      <c r="G30" s="682">
        <v>66.583</v>
      </c>
      <c r="H30" s="682">
        <f t="shared" si="2"/>
        <v>107.70400000000001</v>
      </c>
      <c r="I30" s="683">
        <f t="shared" si="3"/>
        <v>-0.15660514001337</v>
      </c>
      <c r="J30" s="681">
        <v>41.519</v>
      </c>
      <c r="K30" s="682">
        <v>70.47</v>
      </c>
      <c r="L30" s="682">
        <f t="shared" si="4"/>
        <v>111.989</v>
      </c>
      <c r="M30" s="683">
        <f t="shared" si="5"/>
        <v>0.0038158783253109123</v>
      </c>
      <c r="N30" s="681">
        <v>80.886</v>
      </c>
      <c r="O30" s="682">
        <v>117.77</v>
      </c>
      <c r="P30" s="682">
        <f t="shared" si="6"/>
        <v>198.656</v>
      </c>
      <c r="Q30" s="683">
        <f t="shared" si="7"/>
        <v>-0.436266712306701</v>
      </c>
    </row>
    <row r="31" spans="1:17" s="684" customFormat="1" ht="18" customHeight="1">
      <c r="A31" s="680" t="s">
        <v>261</v>
      </c>
      <c r="B31" s="681">
        <v>45.26</v>
      </c>
      <c r="C31" s="682">
        <v>38.537000000000006</v>
      </c>
      <c r="D31" s="682">
        <f t="shared" si="0"/>
        <v>83.797</v>
      </c>
      <c r="E31" s="683">
        <f t="shared" si="1"/>
        <v>0.005411204953173319</v>
      </c>
      <c r="F31" s="681">
        <v>79.059</v>
      </c>
      <c r="G31" s="682">
        <v>64.014</v>
      </c>
      <c r="H31" s="682">
        <f t="shared" si="2"/>
        <v>143.07299999999998</v>
      </c>
      <c r="I31" s="683">
        <f t="shared" si="3"/>
        <v>-0.41430598365869165</v>
      </c>
      <c r="J31" s="681">
        <v>84.795</v>
      </c>
      <c r="K31" s="682">
        <v>71.20100000000001</v>
      </c>
      <c r="L31" s="682">
        <f t="shared" si="4"/>
        <v>155.996</v>
      </c>
      <c r="M31" s="683">
        <f t="shared" si="5"/>
        <v>0.005315359144515989</v>
      </c>
      <c r="N31" s="681">
        <v>173.07599999999996</v>
      </c>
      <c r="O31" s="682">
        <v>134.48600000000002</v>
      </c>
      <c r="P31" s="682">
        <f t="shared" si="6"/>
        <v>307.562</v>
      </c>
      <c r="Q31" s="683">
        <f t="shared" si="7"/>
        <v>-0.492798200037716</v>
      </c>
    </row>
    <row r="32" spans="1:17" s="684" customFormat="1" ht="18" customHeight="1">
      <c r="A32" s="680" t="s">
        <v>272</v>
      </c>
      <c r="B32" s="681">
        <v>25.326</v>
      </c>
      <c r="C32" s="682">
        <v>58.204</v>
      </c>
      <c r="D32" s="682">
        <f t="shared" si="0"/>
        <v>83.53</v>
      </c>
      <c r="E32" s="683">
        <f t="shared" si="1"/>
        <v>0.005393963384590944</v>
      </c>
      <c r="F32" s="681">
        <v>44.407</v>
      </c>
      <c r="G32" s="682">
        <v>91.646</v>
      </c>
      <c r="H32" s="682">
        <f t="shared" si="2"/>
        <v>136.053</v>
      </c>
      <c r="I32" s="683">
        <f t="shared" si="3"/>
        <v>-0.38604808420247994</v>
      </c>
      <c r="J32" s="681">
        <v>49.67599999999999</v>
      </c>
      <c r="K32" s="682">
        <v>105.38899999999998</v>
      </c>
      <c r="L32" s="682">
        <f t="shared" si="4"/>
        <v>155.06499999999997</v>
      </c>
      <c r="M32" s="683">
        <f t="shared" si="5"/>
        <v>0.005283636540323928</v>
      </c>
      <c r="N32" s="681">
        <v>79.93099999999997</v>
      </c>
      <c r="O32" s="682">
        <v>169.665</v>
      </c>
      <c r="P32" s="682">
        <f t="shared" si="6"/>
        <v>249.59599999999995</v>
      </c>
      <c r="Q32" s="683">
        <f t="shared" si="7"/>
        <v>-0.3787360374364974</v>
      </c>
    </row>
    <row r="33" spans="1:17" s="684" customFormat="1" ht="18" customHeight="1">
      <c r="A33" s="680" t="s">
        <v>288</v>
      </c>
      <c r="B33" s="681">
        <v>32.58</v>
      </c>
      <c r="C33" s="682">
        <v>48.507999999999996</v>
      </c>
      <c r="D33" s="682">
        <f t="shared" si="0"/>
        <v>81.088</v>
      </c>
      <c r="E33" s="683">
        <f t="shared" si="1"/>
        <v>0.005236270835983604</v>
      </c>
      <c r="F33" s="681">
        <v>24.89</v>
      </c>
      <c r="G33" s="682">
        <v>63.123</v>
      </c>
      <c r="H33" s="682">
        <f t="shared" si="2"/>
        <v>88.013</v>
      </c>
      <c r="I33" s="683">
        <f t="shared" si="3"/>
        <v>-0.07868155840614466</v>
      </c>
      <c r="J33" s="681">
        <v>59.723000000000006</v>
      </c>
      <c r="K33" s="682">
        <v>92.046</v>
      </c>
      <c r="L33" s="682">
        <f t="shared" si="4"/>
        <v>151.769</v>
      </c>
      <c r="M33" s="683">
        <f t="shared" si="5"/>
        <v>0.005171329662324977</v>
      </c>
      <c r="N33" s="681">
        <v>49.96</v>
      </c>
      <c r="O33" s="682">
        <v>103.758</v>
      </c>
      <c r="P33" s="682">
        <f t="shared" si="6"/>
        <v>153.718</v>
      </c>
      <c r="Q33" s="683">
        <f t="shared" si="7"/>
        <v>-0.012679061658361301</v>
      </c>
    </row>
    <row r="34" spans="1:17" s="684" customFormat="1" ht="18" customHeight="1">
      <c r="A34" s="680" t="s">
        <v>290</v>
      </c>
      <c r="B34" s="681">
        <v>24.322000000000003</v>
      </c>
      <c r="C34" s="682">
        <v>27.326</v>
      </c>
      <c r="D34" s="682">
        <f t="shared" si="0"/>
        <v>51.648</v>
      </c>
      <c r="E34" s="683">
        <f t="shared" si="1"/>
        <v>0.003335178030496266</v>
      </c>
      <c r="F34" s="681">
        <v>19.036</v>
      </c>
      <c r="G34" s="682">
        <v>35.79900000000001</v>
      </c>
      <c r="H34" s="682">
        <f t="shared" si="2"/>
        <v>54.83500000000001</v>
      </c>
      <c r="I34" s="683">
        <f t="shared" si="3"/>
        <v>-0.058119813987416835</v>
      </c>
      <c r="J34" s="681">
        <v>40.922</v>
      </c>
      <c r="K34" s="682">
        <v>54.611999999999995</v>
      </c>
      <c r="L34" s="682">
        <f t="shared" si="4"/>
        <v>95.53399999999999</v>
      </c>
      <c r="M34" s="683">
        <f t="shared" si="5"/>
        <v>0.0032551957775339775</v>
      </c>
      <c r="N34" s="681">
        <v>48.11</v>
      </c>
      <c r="O34" s="682">
        <v>67.308</v>
      </c>
      <c r="P34" s="682">
        <f t="shared" si="6"/>
        <v>115.418</v>
      </c>
      <c r="Q34" s="683">
        <f t="shared" si="7"/>
        <v>-0.17227815418738857</v>
      </c>
    </row>
    <row r="35" spans="1:17" s="684" customFormat="1" ht="18" customHeight="1">
      <c r="A35" s="680" t="s">
        <v>307</v>
      </c>
      <c r="B35" s="681">
        <v>19.59</v>
      </c>
      <c r="C35" s="682">
        <v>28</v>
      </c>
      <c r="D35" s="682">
        <f t="shared" si="0"/>
        <v>47.59</v>
      </c>
      <c r="E35" s="683">
        <f t="shared" si="1"/>
        <v>0.0030731320181094585</v>
      </c>
      <c r="F35" s="681">
        <v>15.1</v>
      </c>
      <c r="G35" s="682">
        <v>13.62</v>
      </c>
      <c r="H35" s="682">
        <f t="shared" si="2"/>
        <v>28.72</v>
      </c>
      <c r="I35" s="683">
        <f t="shared" si="3"/>
        <v>0.6570334261838442</v>
      </c>
      <c r="J35" s="681">
        <v>22.75</v>
      </c>
      <c r="K35" s="682">
        <v>33.8</v>
      </c>
      <c r="L35" s="682">
        <f t="shared" si="4"/>
        <v>56.55</v>
      </c>
      <c r="M35" s="683">
        <f t="shared" si="5"/>
        <v>0.0019268670967356799</v>
      </c>
      <c r="N35" s="681">
        <v>31.32</v>
      </c>
      <c r="O35" s="682">
        <v>29.46</v>
      </c>
      <c r="P35" s="682">
        <f t="shared" si="6"/>
        <v>60.78</v>
      </c>
      <c r="Q35" s="683">
        <f t="shared" si="7"/>
        <v>-0.06959526159921037</v>
      </c>
    </row>
    <row r="36" spans="1:17" s="684" customFormat="1" ht="18" customHeight="1">
      <c r="A36" s="680" t="s">
        <v>308</v>
      </c>
      <c r="B36" s="681">
        <v>8.771</v>
      </c>
      <c r="C36" s="682">
        <v>37.505</v>
      </c>
      <c r="D36" s="682">
        <f t="shared" si="0"/>
        <v>46.276</v>
      </c>
      <c r="E36" s="683">
        <f t="shared" si="1"/>
        <v>0.0029882802536254104</v>
      </c>
      <c r="F36" s="681">
        <v>19.94</v>
      </c>
      <c r="G36" s="682">
        <v>29.42</v>
      </c>
      <c r="H36" s="682">
        <f t="shared" si="2"/>
        <v>49.36</v>
      </c>
      <c r="I36" s="683">
        <f t="shared" si="3"/>
        <v>-0.06247974068071305</v>
      </c>
      <c r="J36" s="681">
        <v>20.971000000000004</v>
      </c>
      <c r="K36" s="682">
        <v>63.705</v>
      </c>
      <c r="L36" s="682">
        <f t="shared" si="4"/>
        <v>84.676</v>
      </c>
      <c r="M36" s="683">
        <f t="shared" si="5"/>
        <v>0.002885223665485242</v>
      </c>
      <c r="N36" s="681">
        <v>40.4</v>
      </c>
      <c r="O36" s="682">
        <v>54.18</v>
      </c>
      <c r="P36" s="682">
        <f t="shared" si="6"/>
        <v>94.58</v>
      </c>
      <c r="Q36" s="683">
        <f t="shared" si="7"/>
        <v>-0.10471558469020936</v>
      </c>
    </row>
    <row r="37" spans="1:17" s="684" customFormat="1" ht="18" customHeight="1">
      <c r="A37" s="680" t="s">
        <v>268</v>
      </c>
      <c r="B37" s="681">
        <v>14.604</v>
      </c>
      <c r="C37" s="682">
        <v>21.230999999999998</v>
      </c>
      <c r="D37" s="682">
        <f t="shared" si="0"/>
        <v>35.834999999999994</v>
      </c>
      <c r="E37" s="683">
        <f t="shared" si="1"/>
        <v>0.0023140509743423496</v>
      </c>
      <c r="F37" s="681">
        <v>26.651</v>
      </c>
      <c r="G37" s="682">
        <v>29.05400000000001</v>
      </c>
      <c r="H37" s="682">
        <f t="shared" si="2"/>
        <v>55.70500000000001</v>
      </c>
      <c r="I37" s="683">
        <f t="shared" si="3"/>
        <v>-0.3567004757203126</v>
      </c>
      <c r="J37" s="681">
        <v>22</v>
      </c>
      <c r="K37" s="682">
        <v>38.945</v>
      </c>
      <c r="L37" s="682">
        <f t="shared" si="4"/>
        <v>60.945</v>
      </c>
      <c r="M37" s="683">
        <f t="shared" si="5"/>
        <v>0.002076620958630522</v>
      </c>
      <c r="N37" s="681">
        <v>36.791000000000004</v>
      </c>
      <c r="O37" s="682">
        <v>47.48299999999999</v>
      </c>
      <c r="P37" s="682">
        <f t="shared" si="6"/>
        <v>84.274</v>
      </c>
      <c r="Q37" s="683">
        <f t="shared" si="7"/>
        <v>-0.27682321949830313</v>
      </c>
    </row>
    <row r="38" spans="1:17" s="684" customFormat="1" ht="18" customHeight="1">
      <c r="A38" s="680" t="s">
        <v>309</v>
      </c>
      <c r="B38" s="681">
        <v>15.94</v>
      </c>
      <c r="C38" s="682">
        <v>18.8</v>
      </c>
      <c r="D38" s="682">
        <f t="shared" si="0"/>
        <v>34.74</v>
      </c>
      <c r="E38" s="683">
        <f t="shared" si="1"/>
        <v>0.0022433411706056436</v>
      </c>
      <c r="F38" s="681">
        <v>11.71</v>
      </c>
      <c r="G38" s="682">
        <v>23.02</v>
      </c>
      <c r="H38" s="682">
        <f t="shared" si="2"/>
        <v>34.730000000000004</v>
      </c>
      <c r="I38" s="683">
        <f t="shared" si="3"/>
        <v>0.00028793550244743393</v>
      </c>
      <c r="J38" s="681">
        <v>30.07</v>
      </c>
      <c r="K38" s="682">
        <v>50.18</v>
      </c>
      <c r="L38" s="682">
        <f t="shared" si="4"/>
        <v>80.25</v>
      </c>
      <c r="M38" s="683">
        <f t="shared" si="5"/>
        <v>0.0027344135192402886</v>
      </c>
      <c r="N38" s="681">
        <v>20.01</v>
      </c>
      <c r="O38" s="682">
        <v>45.44</v>
      </c>
      <c r="P38" s="682">
        <f t="shared" si="6"/>
        <v>65.45</v>
      </c>
      <c r="Q38" s="683">
        <f t="shared" si="7"/>
        <v>0.22612681436210846</v>
      </c>
    </row>
    <row r="39" spans="1:17" s="684" customFormat="1" ht="18" customHeight="1">
      <c r="A39" s="680" t="s">
        <v>275</v>
      </c>
      <c r="B39" s="681">
        <v>10.203000000000001</v>
      </c>
      <c r="C39" s="682">
        <v>24.171999999999997</v>
      </c>
      <c r="D39" s="682">
        <f t="shared" si="0"/>
        <v>34.375</v>
      </c>
      <c r="E39" s="683">
        <f t="shared" si="1"/>
        <v>0.0022197712360267413</v>
      </c>
      <c r="F39" s="681">
        <v>117.317</v>
      </c>
      <c r="G39" s="682">
        <v>123.205</v>
      </c>
      <c r="H39" s="682">
        <f t="shared" si="2"/>
        <v>240.522</v>
      </c>
      <c r="I39" s="683">
        <f t="shared" si="3"/>
        <v>-0.857081680677859</v>
      </c>
      <c r="J39" s="681">
        <v>19.21</v>
      </c>
      <c r="K39" s="682">
        <v>44.879000000000005</v>
      </c>
      <c r="L39" s="682">
        <f t="shared" si="4"/>
        <v>64.089</v>
      </c>
      <c r="M39" s="683">
        <f t="shared" si="5"/>
        <v>0.0021837486359450576</v>
      </c>
      <c r="N39" s="681">
        <v>178.403</v>
      </c>
      <c r="O39" s="682">
        <v>206.89300000000003</v>
      </c>
      <c r="P39" s="682">
        <f t="shared" si="6"/>
        <v>385.29600000000005</v>
      </c>
      <c r="Q39" s="683">
        <f t="shared" si="7"/>
        <v>-0.8336629500436028</v>
      </c>
    </row>
    <row r="40" spans="1:17" s="684" customFormat="1" ht="18" customHeight="1">
      <c r="A40" s="680" t="s">
        <v>310</v>
      </c>
      <c r="B40" s="681">
        <v>6.604</v>
      </c>
      <c r="C40" s="682">
        <v>26.5</v>
      </c>
      <c r="D40" s="682">
        <f t="shared" si="0"/>
        <v>33.104</v>
      </c>
      <c r="E40" s="683">
        <f t="shared" si="1"/>
        <v>0.002137696203561578</v>
      </c>
      <c r="F40" s="681">
        <v>7.4</v>
      </c>
      <c r="G40" s="682">
        <v>12.42</v>
      </c>
      <c r="H40" s="682">
        <f t="shared" si="2"/>
        <v>19.82</v>
      </c>
      <c r="I40" s="683">
        <f t="shared" si="3"/>
        <v>0.6702320887991926</v>
      </c>
      <c r="J40" s="681">
        <v>15.124</v>
      </c>
      <c r="K40" s="682">
        <v>40.3</v>
      </c>
      <c r="L40" s="682">
        <f t="shared" si="4"/>
        <v>55.424</v>
      </c>
      <c r="M40" s="683">
        <f t="shared" si="5"/>
        <v>0.0018885001232445328</v>
      </c>
      <c r="N40" s="681">
        <v>17.95</v>
      </c>
      <c r="O40" s="682">
        <v>31.09</v>
      </c>
      <c r="P40" s="682">
        <f t="shared" si="6"/>
        <v>49.04</v>
      </c>
      <c r="Q40" s="683">
        <f t="shared" si="7"/>
        <v>0.1301794453507341</v>
      </c>
    </row>
    <row r="41" spans="1:17" s="684" customFormat="1" ht="18" customHeight="1">
      <c r="A41" s="680" t="s">
        <v>274</v>
      </c>
      <c r="B41" s="681">
        <v>13.896</v>
      </c>
      <c r="C41" s="682">
        <v>18.113</v>
      </c>
      <c r="D41" s="682">
        <f t="shared" si="0"/>
        <v>32.009</v>
      </c>
      <c r="E41" s="683">
        <f t="shared" si="1"/>
        <v>0.002066986399824872</v>
      </c>
      <c r="F41" s="681">
        <v>21.504</v>
      </c>
      <c r="G41" s="682">
        <v>28.569</v>
      </c>
      <c r="H41" s="682">
        <f t="shared" si="2"/>
        <v>50.073</v>
      </c>
      <c r="I41" s="683">
        <f t="shared" si="3"/>
        <v>-0.3607533001817347</v>
      </c>
      <c r="J41" s="681">
        <v>21.28</v>
      </c>
      <c r="K41" s="682">
        <v>32.982000000000006</v>
      </c>
      <c r="L41" s="682">
        <f t="shared" si="4"/>
        <v>54.26200000000001</v>
      </c>
      <c r="M41" s="683">
        <f t="shared" si="5"/>
        <v>0.001848906496959708</v>
      </c>
      <c r="N41" s="681">
        <v>26.373</v>
      </c>
      <c r="O41" s="682">
        <v>42.416000000000004</v>
      </c>
      <c r="P41" s="682">
        <f t="shared" si="6"/>
        <v>68.789</v>
      </c>
      <c r="Q41" s="683">
        <f t="shared" si="7"/>
        <v>-0.21118202038116551</v>
      </c>
    </row>
    <row r="42" spans="1:17" s="684" customFormat="1" ht="18" customHeight="1">
      <c r="A42" s="680" t="s">
        <v>311</v>
      </c>
      <c r="B42" s="681">
        <v>0.3</v>
      </c>
      <c r="C42" s="682">
        <v>30.8</v>
      </c>
      <c r="D42" s="682">
        <f t="shared" si="0"/>
        <v>31.1</v>
      </c>
      <c r="E42" s="683">
        <f t="shared" si="1"/>
        <v>0.002008287576448921</v>
      </c>
      <c r="F42" s="681">
        <v>40.5</v>
      </c>
      <c r="G42" s="682">
        <v>51.9</v>
      </c>
      <c r="H42" s="682">
        <f t="shared" si="2"/>
        <v>92.4</v>
      </c>
      <c r="I42" s="683">
        <f t="shared" si="3"/>
        <v>-0.6634199134199135</v>
      </c>
      <c r="J42" s="681">
        <v>0.3</v>
      </c>
      <c r="K42" s="682">
        <v>30.8</v>
      </c>
      <c r="L42" s="682">
        <f t="shared" si="4"/>
        <v>31.1</v>
      </c>
      <c r="M42" s="683">
        <f t="shared" si="5"/>
        <v>0.001059691718982841</v>
      </c>
      <c r="N42" s="681">
        <v>40.5</v>
      </c>
      <c r="O42" s="682">
        <v>51.9</v>
      </c>
      <c r="P42" s="682">
        <f t="shared" si="6"/>
        <v>92.4</v>
      </c>
      <c r="Q42" s="683">
        <f t="shared" si="7"/>
        <v>-0.6634199134199135</v>
      </c>
    </row>
    <row r="43" spans="1:17" s="684" customFormat="1" ht="18" customHeight="1">
      <c r="A43" s="680" t="s">
        <v>269</v>
      </c>
      <c r="B43" s="681">
        <v>10.482999999999999</v>
      </c>
      <c r="C43" s="682">
        <v>14.046000000000001</v>
      </c>
      <c r="D43" s="682">
        <f t="shared" si="0"/>
        <v>24.529</v>
      </c>
      <c r="E43" s="683">
        <f t="shared" si="1"/>
        <v>0.0015839641788654528</v>
      </c>
      <c r="F43" s="681">
        <v>8.553999999999998</v>
      </c>
      <c r="G43" s="682">
        <v>14.191000000000003</v>
      </c>
      <c r="H43" s="682">
        <f t="shared" si="2"/>
        <v>22.745</v>
      </c>
      <c r="I43" s="683">
        <f t="shared" si="3"/>
        <v>0.07843482083974496</v>
      </c>
      <c r="J43" s="681">
        <v>20.783</v>
      </c>
      <c r="K43" s="682">
        <v>23.313000000000002</v>
      </c>
      <c r="L43" s="682">
        <f t="shared" si="4"/>
        <v>44.096000000000004</v>
      </c>
      <c r="M43" s="683">
        <f t="shared" si="5"/>
        <v>0.001502513377500558</v>
      </c>
      <c r="N43" s="681">
        <v>16.975</v>
      </c>
      <c r="O43" s="682">
        <v>28.077</v>
      </c>
      <c r="P43" s="682">
        <f t="shared" si="6"/>
        <v>45.05200000000001</v>
      </c>
      <c r="Q43" s="683">
        <f t="shared" si="7"/>
        <v>-0.02121992364378944</v>
      </c>
    </row>
    <row r="44" spans="1:17" s="684" customFormat="1" ht="18" customHeight="1">
      <c r="A44" s="680" t="s">
        <v>278</v>
      </c>
      <c r="B44" s="681">
        <v>5.216</v>
      </c>
      <c r="C44" s="682">
        <v>17.06</v>
      </c>
      <c r="D44" s="682">
        <f t="shared" si="0"/>
        <v>22.276</v>
      </c>
      <c r="E44" s="683">
        <f t="shared" si="1"/>
        <v>0.0014384763361085583</v>
      </c>
      <c r="F44" s="681">
        <v>5.682</v>
      </c>
      <c r="G44" s="682">
        <v>17.574</v>
      </c>
      <c r="H44" s="682">
        <f t="shared" si="2"/>
        <v>23.256</v>
      </c>
      <c r="I44" s="683">
        <f t="shared" si="3"/>
        <v>-0.04213966288269699</v>
      </c>
      <c r="J44" s="681">
        <v>15.914000000000001</v>
      </c>
      <c r="K44" s="682">
        <v>32.085</v>
      </c>
      <c r="L44" s="682">
        <f t="shared" si="4"/>
        <v>47.999</v>
      </c>
      <c r="M44" s="683">
        <f t="shared" si="5"/>
        <v>0.0016355029845484688</v>
      </c>
      <c r="N44" s="681">
        <v>12.427999999999999</v>
      </c>
      <c r="O44" s="682">
        <v>32.128</v>
      </c>
      <c r="P44" s="682">
        <f t="shared" si="6"/>
        <v>44.556</v>
      </c>
      <c r="Q44" s="683">
        <f t="shared" si="7"/>
        <v>0.07727354340605097</v>
      </c>
    </row>
    <row r="45" spans="1:17" s="684" customFormat="1" ht="18" customHeight="1">
      <c r="A45" s="680" t="s">
        <v>312</v>
      </c>
      <c r="B45" s="681">
        <v>8.463</v>
      </c>
      <c r="C45" s="682">
        <v>12.394000000000002</v>
      </c>
      <c r="D45" s="682">
        <f t="shared" si="0"/>
        <v>20.857</v>
      </c>
      <c r="E45" s="683">
        <f t="shared" si="1"/>
        <v>0.0013468441794853743</v>
      </c>
      <c r="F45" s="681">
        <v>8.748000000000001</v>
      </c>
      <c r="G45" s="682">
        <v>10.893</v>
      </c>
      <c r="H45" s="682">
        <f t="shared" si="2"/>
        <v>19.641000000000002</v>
      </c>
      <c r="I45" s="683">
        <f t="shared" si="3"/>
        <v>0.06191130797820876</v>
      </c>
      <c r="J45" s="681">
        <v>10.427</v>
      </c>
      <c r="K45" s="682">
        <v>15.121000000000002</v>
      </c>
      <c r="L45" s="682">
        <f t="shared" si="4"/>
        <v>25.548000000000002</v>
      </c>
      <c r="M45" s="683">
        <f t="shared" si="5"/>
        <v>0.0008705145992467402</v>
      </c>
      <c r="N45" s="681">
        <v>19.692</v>
      </c>
      <c r="O45" s="682">
        <v>24.066</v>
      </c>
      <c r="P45" s="682">
        <f t="shared" si="6"/>
        <v>43.757999999999996</v>
      </c>
      <c r="Q45" s="683">
        <f t="shared" si="7"/>
        <v>-0.41615247497600427</v>
      </c>
    </row>
    <row r="46" spans="1:17" s="684" customFormat="1" ht="18" customHeight="1">
      <c r="A46" s="680" t="s">
        <v>286</v>
      </c>
      <c r="B46" s="681">
        <v>15.339</v>
      </c>
      <c r="C46" s="682">
        <v>5.2780000000000005</v>
      </c>
      <c r="D46" s="682">
        <f t="shared" si="0"/>
        <v>20.617</v>
      </c>
      <c r="E46" s="683">
        <f t="shared" si="1"/>
        <v>0.001331346140310206</v>
      </c>
      <c r="F46" s="681">
        <v>15.549000000000001</v>
      </c>
      <c r="G46" s="682">
        <v>6.03</v>
      </c>
      <c r="H46" s="682">
        <f t="shared" si="2"/>
        <v>21.579</v>
      </c>
      <c r="I46" s="683">
        <f t="shared" si="3"/>
        <v>-0.0445803790722461</v>
      </c>
      <c r="J46" s="681">
        <v>23.319</v>
      </c>
      <c r="K46" s="682">
        <v>8.134</v>
      </c>
      <c r="L46" s="682">
        <f t="shared" si="4"/>
        <v>31.453</v>
      </c>
      <c r="M46" s="683">
        <f t="shared" si="5"/>
        <v>0.0010717197310986268</v>
      </c>
      <c r="N46" s="681">
        <v>50.510999999999996</v>
      </c>
      <c r="O46" s="682">
        <v>29.306000000000004</v>
      </c>
      <c r="P46" s="682">
        <f t="shared" si="6"/>
        <v>79.81700000000001</v>
      </c>
      <c r="Q46" s="683">
        <f t="shared" si="7"/>
        <v>-0.6059360787802097</v>
      </c>
    </row>
    <row r="47" spans="1:17" s="684" customFormat="1" ht="18" customHeight="1">
      <c r="A47" s="680" t="s">
        <v>299</v>
      </c>
      <c r="B47" s="681">
        <v>6.714</v>
      </c>
      <c r="C47" s="682">
        <v>13.046</v>
      </c>
      <c r="D47" s="682">
        <f t="shared" si="0"/>
        <v>19.759999999999998</v>
      </c>
      <c r="E47" s="683">
        <f t="shared" si="1"/>
        <v>0.0012760052254222082</v>
      </c>
      <c r="F47" s="681">
        <v>8.722000000000001</v>
      </c>
      <c r="G47" s="682">
        <v>23.762</v>
      </c>
      <c r="H47" s="682">
        <f t="shared" si="2"/>
        <v>32.484</v>
      </c>
      <c r="I47" s="683">
        <f t="shared" si="3"/>
        <v>-0.3917005294914421</v>
      </c>
      <c r="J47" s="681">
        <v>16.766</v>
      </c>
      <c r="K47" s="682">
        <v>27.936000000000003</v>
      </c>
      <c r="L47" s="682">
        <f t="shared" si="4"/>
        <v>44.702</v>
      </c>
      <c r="M47" s="683">
        <f t="shared" si="5"/>
        <v>0.0015231620328608022</v>
      </c>
      <c r="N47" s="681">
        <v>13.955</v>
      </c>
      <c r="O47" s="682">
        <v>28.568</v>
      </c>
      <c r="P47" s="682">
        <f t="shared" si="6"/>
        <v>42.523</v>
      </c>
      <c r="Q47" s="683">
        <f t="shared" si="7"/>
        <v>0.051242856806904324</v>
      </c>
    </row>
    <row r="48" spans="1:17" s="684" customFormat="1" ht="18" customHeight="1">
      <c r="A48" s="680" t="s">
        <v>284</v>
      </c>
      <c r="B48" s="681">
        <v>16.317</v>
      </c>
      <c r="C48" s="682">
        <v>3.066</v>
      </c>
      <c r="D48" s="682">
        <f t="shared" si="0"/>
        <v>19.383</v>
      </c>
      <c r="E48" s="683">
        <f t="shared" si="1"/>
        <v>0.0012516603888845478</v>
      </c>
      <c r="F48" s="681">
        <v>11.531</v>
      </c>
      <c r="G48" s="682">
        <v>5.585</v>
      </c>
      <c r="H48" s="682">
        <f t="shared" si="2"/>
        <v>17.116</v>
      </c>
      <c r="I48" s="683">
        <f t="shared" si="3"/>
        <v>0.13244917036690818</v>
      </c>
      <c r="J48" s="681">
        <v>35.241</v>
      </c>
      <c r="K48" s="682">
        <v>8.599</v>
      </c>
      <c r="L48" s="682">
        <f t="shared" si="4"/>
        <v>43.84</v>
      </c>
      <c r="M48" s="683">
        <f t="shared" si="5"/>
        <v>0.0014937905131899598</v>
      </c>
      <c r="N48" s="681">
        <v>22.361</v>
      </c>
      <c r="O48" s="682">
        <v>9.796</v>
      </c>
      <c r="P48" s="682">
        <f t="shared" si="6"/>
        <v>32.157</v>
      </c>
      <c r="Q48" s="683">
        <f t="shared" si="7"/>
        <v>0.36331125415928134</v>
      </c>
    </row>
    <row r="49" spans="1:17" s="684" customFormat="1" ht="18" customHeight="1" thickBot="1">
      <c r="A49" s="685" t="s">
        <v>224</v>
      </c>
      <c r="B49" s="686">
        <v>52.305</v>
      </c>
      <c r="C49" s="687">
        <v>94.65799999999999</v>
      </c>
      <c r="D49" s="687">
        <f t="shared" si="0"/>
        <v>146.963</v>
      </c>
      <c r="E49" s="688">
        <f t="shared" si="1"/>
        <v>0.009490159713751214</v>
      </c>
      <c r="F49" s="686">
        <v>261.10400000000004</v>
      </c>
      <c r="G49" s="687">
        <v>196.83</v>
      </c>
      <c r="H49" s="687">
        <f t="shared" si="2"/>
        <v>457.9340000000001</v>
      </c>
      <c r="I49" s="688">
        <f t="shared" si="3"/>
        <v>-0.6790738403350702</v>
      </c>
      <c r="J49" s="686">
        <v>147.028</v>
      </c>
      <c r="K49" s="687">
        <v>216.087</v>
      </c>
      <c r="L49" s="687">
        <f t="shared" si="4"/>
        <v>363.115</v>
      </c>
      <c r="M49" s="688">
        <f t="shared" si="5"/>
        <v>0.012372667477120717</v>
      </c>
      <c r="N49" s="686">
        <v>550.02</v>
      </c>
      <c r="O49" s="687">
        <v>480.76399999999995</v>
      </c>
      <c r="P49" s="687">
        <f t="shared" si="6"/>
        <v>1030.7839999999999</v>
      </c>
      <c r="Q49" s="688">
        <f t="shared" si="7"/>
        <v>-0.6477293011921023</v>
      </c>
    </row>
    <row r="50" ht="17.25">
      <c r="A50" s="669" t="s">
        <v>314</v>
      </c>
    </row>
    <row r="51" spans="1:2" ht="13.5">
      <c r="A51" s="689" t="s">
        <v>313</v>
      </c>
      <c r="B51" s="689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50:Q65536 I50:I65536 Q3:Q6 I3:I6">
    <cfRule type="cellIs" priority="1" dxfId="0" operator="lessThan" stopIfTrue="1">
      <formula>0</formula>
    </cfRule>
  </conditionalFormatting>
  <conditionalFormatting sqref="I7:I49 Q7:Q4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54" right="0.21" top="0.19" bottom="0.25" header="0.17" footer="0.24"/>
  <pageSetup horizontalDpi="600" verticalDpi="6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Q21"/>
  <sheetViews>
    <sheetView showGridLines="0" zoomScale="90" zoomScaleNormal="90" zoomScalePageLayoutView="0" workbookViewId="0" topLeftCell="A1">
      <selection activeCell="A1" sqref="A1:A16384"/>
    </sheetView>
  </sheetViews>
  <sheetFormatPr defaultColWidth="9.00390625" defaultRowHeight="12.75"/>
  <cols>
    <col min="1" max="1" width="23.00390625" style="690" customWidth="1"/>
    <col min="2" max="2" width="9.8515625" style="690" customWidth="1"/>
    <col min="3" max="3" width="10.140625" style="690" customWidth="1"/>
    <col min="4" max="4" width="9.421875" style="690" customWidth="1"/>
    <col min="5" max="5" width="9.7109375" style="690" customWidth="1"/>
    <col min="6" max="6" width="9.421875" style="690" customWidth="1"/>
    <col min="7" max="7" width="10.421875" style="690" customWidth="1"/>
    <col min="8" max="9" width="9.00390625" style="690" customWidth="1"/>
    <col min="10" max="10" width="11.7109375" style="690" customWidth="1"/>
    <col min="11" max="11" width="11.00390625" style="690" customWidth="1"/>
    <col min="12" max="12" width="12.140625" style="690" customWidth="1"/>
    <col min="13" max="13" width="9.7109375" style="690" customWidth="1"/>
    <col min="14" max="14" width="11.28125" style="690" customWidth="1"/>
    <col min="15" max="15" width="11.140625" style="690" customWidth="1"/>
    <col min="16" max="16" width="11.421875" style="690" customWidth="1"/>
    <col min="17" max="16384" width="9.00390625" style="690" customWidth="1"/>
  </cols>
  <sheetData>
    <row r="1" spans="16:17" ht="18.75" thickBot="1">
      <c r="P1" s="1019" t="s">
        <v>0</v>
      </c>
      <c r="Q1" s="1020"/>
    </row>
    <row r="2" ht="4.5" customHeight="1" thickBot="1"/>
    <row r="3" spans="1:17" ht="24" customHeight="1" thickBot="1">
      <c r="A3" s="1021" t="s">
        <v>315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  <c r="P3" s="1022"/>
      <c r="Q3" s="1023"/>
    </row>
    <row r="4" spans="1:17" ht="15.75" customHeight="1" thickBot="1">
      <c r="A4" s="1024" t="s">
        <v>255</v>
      </c>
      <c r="B4" s="1016" t="s">
        <v>39</v>
      </c>
      <c r="C4" s="1017"/>
      <c r="D4" s="1017"/>
      <c r="E4" s="1017"/>
      <c r="F4" s="1017"/>
      <c r="G4" s="1017"/>
      <c r="H4" s="1017"/>
      <c r="I4" s="1018"/>
      <c r="J4" s="1016" t="s">
        <v>40</v>
      </c>
      <c r="K4" s="1017"/>
      <c r="L4" s="1017"/>
      <c r="M4" s="1017"/>
      <c r="N4" s="1017"/>
      <c r="O4" s="1017"/>
      <c r="P4" s="1017"/>
      <c r="Q4" s="1018"/>
    </row>
    <row r="5" spans="1:17" s="691" customFormat="1" ht="24" customHeight="1">
      <c r="A5" s="1025"/>
      <c r="B5" s="1029" t="s">
        <v>41</v>
      </c>
      <c r="C5" s="1030"/>
      <c r="D5" s="1030"/>
      <c r="E5" s="1027" t="s">
        <v>42</v>
      </c>
      <c r="F5" s="1029" t="s">
        <v>43</v>
      </c>
      <c r="G5" s="1030"/>
      <c r="H5" s="1030"/>
      <c r="I5" s="1033" t="s">
        <v>44</v>
      </c>
      <c r="J5" s="1031" t="s">
        <v>212</v>
      </c>
      <c r="K5" s="1032"/>
      <c r="L5" s="1032"/>
      <c r="M5" s="1027" t="s">
        <v>42</v>
      </c>
      <c r="N5" s="1031" t="s">
        <v>213</v>
      </c>
      <c r="O5" s="1032"/>
      <c r="P5" s="1032"/>
      <c r="Q5" s="1027" t="s">
        <v>44</v>
      </c>
    </row>
    <row r="6" spans="1:17" s="694" customFormat="1" ht="14.25" thickBot="1">
      <c r="A6" s="1026"/>
      <c r="B6" s="692" t="s">
        <v>11</v>
      </c>
      <c r="C6" s="693" t="s">
        <v>12</v>
      </c>
      <c r="D6" s="693" t="s">
        <v>13</v>
      </c>
      <c r="E6" s="1028"/>
      <c r="F6" s="692" t="s">
        <v>11</v>
      </c>
      <c r="G6" s="693" t="s">
        <v>12</v>
      </c>
      <c r="H6" s="693" t="s">
        <v>13</v>
      </c>
      <c r="I6" s="1034"/>
      <c r="J6" s="692" t="s">
        <v>11</v>
      </c>
      <c r="K6" s="693" t="s">
        <v>12</v>
      </c>
      <c r="L6" s="693" t="s">
        <v>13</v>
      </c>
      <c r="M6" s="1028"/>
      <c r="N6" s="692" t="s">
        <v>11</v>
      </c>
      <c r="O6" s="693" t="s">
        <v>12</v>
      </c>
      <c r="P6" s="693" t="s">
        <v>13</v>
      </c>
      <c r="Q6" s="1028"/>
    </row>
    <row r="7" spans="1:17" s="700" customFormat="1" ht="18" customHeight="1" thickBot="1">
      <c r="A7" s="695" t="s">
        <v>4</v>
      </c>
      <c r="B7" s="696">
        <f>SUM(B8:B19)</f>
        <v>202715</v>
      </c>
      <c r="C7" s="697">
        <f>SUM(C8:C19)</f>
        <v>188295</v>
      </c>
      <c r="D7" s="698">
        <f aca="true" t="shared" si="0" ref="D7:D19">C7+B7</f>
        <v>391010</v>
      </c>
      <c r="E7" s="699">
        <f aca="true" t="shared" si="1" ref="E7:E19">D7/$D$7</f>
        <v>1</v>
      </c>
      <c r="F7" s="696">
        <f>SUM(F8:F19)</f>
        <v>192435</v>
      </c>
      <c r="G7" s="697">
        <f>SUM(G8:G19)</f>
        <v>178630</v>
      </c>
      <c r="H7" s="698">
        <f aca="true" t="shared" si="2" ref="H7:H19">G7+F7</f>
        <v>371065</v>
      </c>
      <c r="I7" s="699">
        <f aca="true" t="shared" si="3" ref="I7:I19">(D7/H7-1)</f>
        <v>0.05375069057981752</v>
      </c>
      <c r="J7" s="696">
        <f>SUM(J8:J19)</f>
        <v>487003</v>
      </c>
      <c r="K7" s="697">
        <f>SUM(K8:K19)</f>
        <v>449988</v>
      </c>
      <c r="L7" s="698">
        <f aca="true" t="shared" si="4" ref="L7:L19">K7+J7</f>
        <v>936991</v>
      </c>
      <c r="M7" s="699">
        <f aca="true" t="shared" si="5" ref="M7:M19">L7/$L$7</f>
        <v>1</v>
      </c>
      <c r="N7" s="696">
        <f>SUM(N8:N19)</f>
        <v>461131</v>
      </c>
      <c r="O7" s="697">
        <f>SUM(O8:O19)</f>
        <v>418803</v>
      </c>
      <c r="P7" s="698">
        <f aca="true" t="shared" si="6" ref="P7:P19">O7+N7</f>
        <v>879934</v>
      </c>
      <c r="Q7" s="699">
        <f aca="true" t="shared" si="7" ref="Q7:Q19">(L7/P7-1)</f>
        <v>0.06484236317723835</v>
      </c>
    </row>
    <row r="8" spans="1:17" s="705" customFormat="1" ht="18.75" customHeight="1" thickTop="1">
      <c r="A8" s="701" t="s">
        <v>256</v>
      </c>
      <c r="B8" s="702">
        <v>121278</v>
      </c>
      <c r="C8" s="703">
        <v>115334</v>
      </c>
      <c r="D8" s="703">
        <f t="shared" si="0"/>
        <v>236612</v>
      </c>
      <c r="E8" s="704">
        <f t="shared" si="1"/>
        <v>0.6051303035727986</v>
      </c>
      <c r="F8" s="702">
        <v>119097</v>
      </c>
      <c r="G8" s="703">
        <v>113552</v>
      </c>
      <c r="H8" s="703">
        <f t="shared" si="2"/>
        <v>232649</v>
      </c>
      <c r="I8" s="704">
        <f t="shared" si="3"/>
        <v>0.017034244720587566</v>
      </c>
      <c r="J8" s="702">
        <v>284553</v>
      </c>
      <c r="K8" s="703">
        <v>280422</v>
      </c>
      <c r="L8" s="703">
        <f t="shared" si="4"/>
        <v>564975</v>
      </c>
      <c r="M8" s="704">
        <f t="shared" si="5"/>
        <v>0.6029673710846742</v>
      </c>
      <c r="N8" s="703">
        <v>276091</v>
      </c>
      <c r="O8" s="703">
        <v>270058</v>
      </c>
      <c r="P8" s="703">
        <f t="shared" si="6"/>
        <v>546149</v>
      </c>
      <c r="Q8" s="704">
        <f t="shared" si="7"/>
        <v>0.034470446709597535</v>
      </c>
    </row>
    <row r="9" spans="1:17" s="705" customFormat="1" ht="18.75" customHeight="1">
      <c r="A9" s="701" t="s">
        <v>257</v>
      </c>
      <c r="B9" s="702">
        <v>23996</v>
      </c>
      <c r="C9" s="703">
        <v>21665</v>
      </c>
      <c r="D9" s="703">
        <f t="shared" si="0"/>
        <v>45661</v>
      </c>
      <c r="E9" s="704">
        <f t="shared" si="1"/>
        <v>0.11677706452520396</v>
      </c>
      <c r="F9" s="702">
        <v>21869</v>
      </c>
      <c r="G9" s="703">
        <v>18157</v>
      </c>
      <c r="H9" s="703">
        <f t="shared" si="2"/>
        <v>40026</v>
      </c>
      <c r="I9" s="704">
        <f t="shared" si="3"/>
        <v>0.1407834907310248</v>
      </c>
      <c r="J9" s="702">
        <v>65452</v>
      </c>
      <c r="K9" s="703">
        <v>57025</v>
      </c>
      <c r="L9" s="703">
        <f t="shared" si="4"/>
        <v>122477</v>
      </c>
      <c r="M9" s="704">
        <f t="shared" si="5"/>
        <v>0.13071310183342208</v>
      </c>
      <c r="N9" s="703">
        <v>58615</v>
      </c>
      <c r="O9" s="703">
        <v>48246</v>
      </c>
      <c r="P9" s="703">
        <f t="shared" si="6"/>
        <v>106861</v>
      </c>
      <c r="Q9" s="704">
        <f t="shared" si="7"/>
        <v>0.1461337625513517</v>
      </c>
    </row>
    <row r="10" spans="1:17" s="705" customFormat="1" ht="18.75" customHeight="1">
      <c r="A10" s="701" t="s">
        <v>258</v>
      </c>
      <c r="B10" s="702">
        <v>19114</v>
      </c>
      <c r="C10" s="703">
        <v>16507</v>
      </c>
      <c r="D10" s="703">
        <f t="shared" si="0"/>
        <v>35621</v>
      </c>
      <c r="E10" s="704">
        <f t="shared" si="1"/>
        <v>0.09109997186772717</v>
      </c>
      <c r="F10" s="702">
        <v>18480</v>
      </c>
      <c r="G10" s="703">
        <v>15841</v>
      </c>
      <c r="H10" s="703">
        <f t="shared" si="2"/>
        <v>34321</v>
      </c>
      <c r="I10" s="704">
        <f t="shared" si="3"/>
        <v>0.03787768421666038</v>
      </c>
      <c r="J10" s="702">
        <v>49674</v>
      </c>
      <c r="K10" s="703">
        <v>39786</v>
      </c>
      <c r="L10" s="703">
        <f t="shared" si="4"/>
        <v>89460</v>
      </c>
      <c r="M10" s="704">
        <f t="shared" si="5"/>
        <v>0.09547583701444304</v>
      </c>
      <c r="N10" s="703">
        <v>48524</v>
      </c>
      <c r="O10" s="703">
        <v>36544</v>
      </c>
      <c r="P10" s="703">
        <f t="shared" si="6"/>
        <v>85068</v>
      </c>
      <c r="Q10" s="704">
        <f t="shared" si="7"/>
        <v>0.05162928480744822</v>
      </c>
    </row>
    <row r="11" spans="1:17" s="705" customFormat="1" ht="18.75" customHeight="1">
      <c r="A11" s="701" t="s">
        <v>259</v>
      </c>
      <c r="B11" s="702">
        <v>13397</v>
      </c>
      <c r="C11" s="703">
        <v>13461</v>
      </c>
      <c r="D11" s="703">
        <f t="shared" si="0"/>
        <v>26858</v>
      </c>
      <c r="E11" s="704">
        <f t="shared" si="1"/>
        <v>0.06868878033809878</v>
      </c>
      <c r="F11" s="702">
        <v>11086</v>
      </c>
      <c r="G11" s="703">
        <v>11653</v>
      </c>
      <c r="H11" s="703">
        <f t="shared" si="2"/>
        <v>22739</v>
      </c>
      <c r="I11" s="704">
        <f t="shared" si="3"/>
        <v>0.18114253045428552</v>
      </c>
      <c r="J11" s="702">
        <v>28661</v>
      </c>
      <c r="K11" s="703">
        <v>27120</v>
      </c>
      <c r="L11" s="703">
        <f t="shared" si="4"/>
        <v>55781</v>
      </c>
      <c r="M11" s="704">
        <f t="shared" si="5"/>
        <v>0.059532055270541555</v>
      </c>
      <c r="N11" s="703">
        <v>24963</v>
      </c>
      <c r="O11" s="703">
        <v>22826</v>
      </c>
      <c r="P11" s="703">
        <f t="shared" si="6"/>
        <v>47789</v>
      </c>
      <c r="Q11" s="704">
        <f t="shared" si="7"/>
        <v>0.16723513779321597</v>
      </c>
    </row>
    <row r="12" spans="1:17" s="705" customFormat="1" ht="18.75" customHeight="1">
      <c r="A12" s="701" t="s">
        <v>260</v>
      </c>
      <c r="B12" s="702">
        <v>8675</v>
      </c>
      <c r="C12" s="703">
        <v>8469</v>
      </c>
      <c r="D12" s="703">
        <f t="shared" si="0"/>
        <v>17144</v>
      </c>
      <c r="E12" s="704">
        <f t="shared" si="1"/>
        <v>0.04384542594818547</v>
      </c>
      <c r="F12" s="702">
        <v>7161</v>
      </c>
      <c r="G12" s="703">
        <v>8170</v>
      </c>
      <c r="H12" s="703">
        <f t="shared" si="2"/>
        <v>15331</v>
      </c>
      <c r="I12" s="704">
        <f t="shared" si="3"/>
        <v>0.11825712608440409</v>
      </c>
      <c r="J12" s="702">
        <v>20006</v>
      </c>
      <c r="K12" s="703">
        <v>17739</v>
      </c>
      <c r="L12" s="703">
        <f t="shared" si="4"/>
        <v>37745</v>
      </c>
      <c r="M12" s="704">
        <f t="shared" si="5"/>
        <v>0.04028320442779066</v>
      </c>
      <c r="N12" s="703">
        <v>17583</v>
      </c>
      <c r="O12" s="703">
        <v>16242</v>
      </c>
      <c r="P12" s="703">
        <f t="shared" si="6"/>
        <v>33825</v>
      </c>
      <c r="Q12" s="704">
        <f t="shared" si="7"/>
        <v>0.11589061345158913</v>
      </c>
    </row>
    <row r="13" spans="1:17" s="705" customFormat="1" ht="18.75" customHeight="1">
      <c r="A13" s="701" t="s">
        <v>266</v>
      </c>
      <c r="B13" s="702">
        <v>5568</v>
      </c>
      <c r="C13" s="703">
        <v>4062</v>
      </c>
      <c r="D13" s="703">
        <f t="shared" si="0"/>
        <v>9630</v>
      </c>
      <c r="E13" s="704">
        <f t="shared" si="1"/>
        <v>0.024628526124651544</v>
      </c>
      <c r="F13" s="702">
        <v>5582</v>
      </c>
      <c r="G13" s="703">
        <v>4179</v>
      </c>
      <c r="H13" s="703">
        <f t="shared" si="2"/>
        <v>9761</v>
      </c>
      <c r="I13" s="704">
        <f t="shared" si="3"/>
        <v>-0.013420756070074757</v>
      </c>
      <c r="J13" s="702">
        <v>15364</v>
      </c>
      <c r="K13" s="703">
        <v>9794</v>
      </c>
      <c r="L13" s="703">
        <f t="shared" si="4"/>
        <v>25158</v>
      </c>
      <c r="M13" s="704">
        <f t="shared" si="5"/>
        <v>0.02684977763927295</v>
      </c>
      <c r="N13" s="703">
        <v>14048</v>
      </c>
      <c r="O13" s="703">
        <v>9797</v>
      </c>
      <c r="P13" s="703">
        <f t="shared" si="6"/>
        <v>23845</v>
      </c>
      <c r="Q13" s="704">
        <f t="shared" si="7"/>
        <v>0.05506395470748582</v>
      </c>
    </row>
    <row r="14" spans="1:17" s="705" customFormat="1" ht="18.75" customHeight="1">
      <c r="A14" s="701" t="s">
        <v>265</v>
      </c>
      <c r="B14" s="702">
        <v>4034</v>
      </c>
      <c r="C14" s="703">
        <v>3504</v>
      </c>
      <c r="D14" s="703">
        <f t="shared" si="0"/>
        <v>7538</v>
      </c>
      <c r="E14" s="704">
        <f t="shared" si="1"/>
        <v>0.019278279327894426</v>
      </c>
      <c r="F14" s="702">
        <v>3515</v>
      </c>
      <c r="G14" s="703">
        <v>3002</v>
      </c>
      <c r="H14" s="703">
        <f t="shared" si="2"/>
        <v>6517</v>
      </c>
      <c r="I14" s="704">
        <f t="shared" si="3"/>
        <v>0.1566671781494553</v>
      </c>
      <c r="J14" s="702">
        <v>6935</v>
      </c>
      <c r="K14" s="703">
        <v>5773</v>
      </c>
      <c r="L14" s="703">
        <f t="shared" si="4"/>
        <v>12708</v>
      </c>
      <c r="M14" s="704">
        <f t="shared" si="5"/>
        <v>0.013562563567846436</v>
      </c>
      <c r="N14" s="703">
        <v>6200</v>
      </c>
      <c r="O14" s="703">
        <v>5087</v>
      </c>
      <c r="P14" s="703">
        <f t="shared" si="6"/>
        <v>11287</v>
      </c>
      <c r="Q14" s="704">
        <f t="shared" si="7"/>
        <v>0.12589704970319837</v>
      </c>
    </row>
    <row r="15" spans="1:17" s="705" customFormat="1" ht="18.75" customHeight="1">
      <c r="A15" s="701" t="s">
        <v>261</v>
      </c>
      <c r="B15" s="702">
        <v>1894</v>
      </c>
      <c r="C15" s="703">
        <v>1905</v>
      </c>
      <c r="D15" s="703">
        <f t="shared" si="0"/>
        <v>3799</v>
      </c>
      <c r="E15" s="704">
        <f t="shared" si="1"/>
        <v>0.00971586404439784</v>
      </c>
      <c r="F15" s="702">
        <v>1825</v>
      </c>
      <c r="G15" s="703">
        <v>1620</v>
      </c>
      <c r="H15" s="703">
        <f t="shared" si="2"/>
        <v>3445</v>
      </c>
      <c r="I15" s="704">
        <f t="shared" si="3"/>
        <v>0.10275761973875186</v>
      </c>
      <c r="J15" s="702">
        <v>4557</v>
      </c>
      <c r="K15" s="703">
        <v>4818</v>
      </c>
      <c r="L15" s="703">
        <f t="shared" si="4"/>
        <v>9375</v>
      </c>
      <c r="M15" s="704">
        <f t="shared" si="5"/>
        <v>0.010005432282700687</v>
      </c>
      <c r="N15" s="703">
        <v>5298</v>
      </c>
      <c r="O15" s="703">
        <v>4199</v>
      </c>
      <c r="P15" s="703">
        <f t="shared" si="6"/>
        <v>9497</v>
      </c>
      <c r="Q15" s="704">
        <f t="shared" si="7"/>
        <v>-0.012846161945877621</v>
      </c>
    </row>
    <row r="16" spans="1:17" s="705" customFormat="1" ht="18.75" customHeight="1">
      <c r="A16" s="701" t="s">
        <v>270</v>
      </c>
      <c r="B16" s="702">
        <v>1752</v>
      </c>
      <c r="C16" s="703">
        <v>1150</v>
      </c>
      <c r="D16" s="703">
        <f t="shared" si="0"/>
        <v>2902</v>
      </c>
      <c r="E16" s="704">
        <f t="shared" si="1"/>
        <v>0.007421805068924069</v>
      </c>
      <c r="F16" s="702">
        <v>972</v>
      </c>
      <c r="G16" s="703">
        <v>389</v>
      </c>
      <c r="H16" s="703">
        <f t="shared" si="2"/>
        <v>1361</v>
      </c>
      <c r="I16" s="704">
        <f t="shared" si="3"/>
        <v>1.1322556943423954</v>
      </c>
      <c r="J16" s="702">
        <v>4280</v>
      </c>
      <c r="K16" s="703">
        <v>2523</v>
      </c>
      <c r="L16" s="703">
        <f t="shared" si="4"/>
        <v>6803</v>
      </c>
      <c r="M16" s="704">
        <f t="shared" si="5"/>
        <v>0.007260475287382696</v>
      </c>
      <c r="N16" s="703">
        <v>2348</v>
      </c>
      <c r="O16" s="703">
        <v>812</v>
      </c>
      <c r="P16" s="703">
        <f t="shared" si="6"/>
        <v>3160</v>
      </c>
      <c r="Q16" s="704">
        <f t="shared" si="7"/>
        <v>1.152848101265823</v>
      </c>
    </row>
    <row r="17" spans="1:17" s="705" customFormat="1" ht="18.75" customHeight="1">
      <c r="A17" s="701" t="s">
        <v>263</v>
      </c>
      <c r="B17" s="702">
        <v>825</v>
      </c>
      <c r="C17" s="703">
        <v>710</v>
      </c>
      <c r="D17" s="703">
        <f t="shared" si="0"/>
        <v>1535</v>
      </c>
      <c r="E17" s="704">
        <f t="shared" si="1"/>
        <v>0.003925730799723792</v>
      </c>
      <c r="F17" s="702">
        <v>561</v>
      </c>
      <c r="G17" s="703">
        <v>445</v>
      </c>
      <c r="H17" s="703">
        <f t="shared" si="2"/>
        <v>1006</v>
      </c>
      <c r="I17" s="704">
        <f t="shared" si="3"/>
        <v>0.525844930417495</v>
      </c>
      <c r="J17" s="702">
        <v>1424</v>
      </c>
      <c r="K17" s="703">
        <v>1183</v>
      </c>
      <c r="L17" s="703">
        <f t="shared" si="4"/>
        <v>2607</v>
      </c>
      <c r="M17" s="704">
        <f t="shared" si="5"/>
        <v>0.002782310609173407</v>
      </c>
      <c r="N17" s="703">
        <v>1117</v>
      </c>
      <c r="O17" s="703">
        <v>860</v>
      </c>
      <c r="P17" s="703">
        <f t="shared" si="6"/>
        <v>1977</v>
      </c>
      <c r="Q17" s="704">
        <f t="shared" si="7"/>
        <v>0.3186646433990896</v>
      </c>
    </row>
    <row r="18" spans="1:17" s="705" customFormat="1" ht="18.75" customHeight="1">
      <c r="A18" s="701" t="s">
        <v>264</v>
      </c>
      <c r="B18" s="702">
        <v>631</v>
      </c>
      <c r="C18" s="703">
        <v>652</v>
      </c>
      <c r="D18" s="703">
        <f t="shared" si="0"/>
        <v>1283</v>
      </c>
      <c r="E18" s="704">
        <f t="shared" si="1"/>
        <v>0.003281246003938518</v>
      </c>
      <c r="F18" s="702">
        <v>741</v>
      </c>
      <c r="G18" s="703">
        <v>676</v>
      </c>
      <c r="H18" s="703">
        <f t="shared" si="2"/>
        <v>1417</v>
      </c>
      <c r="I18" s="704">
        <f t="shared" si="3"/>
        <v>-0.09456598447424136</v>
      </c>
      <c r="J18" s="702">
        <v>1721</v>
      </c>
      <c r="K18" s="703">
        <v>1474</v>
      </c>
      <c r="L18" s="703">
        <f t="shared" si="4"/>
        <v>3195</v>
      </c>
      <c r="M18" s="704">
        <f t="shared" si="5"/>
        <v>0.0034098513219443945</v>
      </c>
      <c r="N18" s="703">
        <v>1903</v>
      </c>
      <c r="O18" s="703">
        <v>1621</v>
      </c>
      <c r="P18" s="703">
        <f t="shared" si="6"/>
        <v>3524</v>
      </c>
      <c r="Q18" s="704">
        <f t="shared" si="7"/>
        <v>-0.09335981838819518</v>
      </c>
    </row>
    <row r="19" spans="1:17" s="705" customFormat="1" ht="18.75" customHeight="1" thickBot="1">
      <c r="A19" s="706" t="s">
        <v>224</v>
      </c>
      <c r="B19" s="707">
        <v>1551</v>
      </c>
      <c r="C19" s="708">
        <v>876</v>
      </c>
      <c r="D19" s="708">
        <f t="shared" si="0"/>
        <v>2427</v>
      </c>
      <c r="E19" s="709">
        <f t="shared" si="1"/>
        <v>0.006207002378455794</v>
      </c>
      <c r="F19" s="707">
        <v>1546</v>
      </c>
      <c r="G19" s="708">
        <v>946</v>
      </c>
      <c r="H19" s="708">
        <f t="shared" si="2"/>
        <v>2492</v>
      </c>
      <c r="I19" s="709">
        <f t="shared" si="3"/>
        <v>-0.026083467094702995</v>
      </c>
      <c r="J19" s="707">
        <v>4376</v>
      </c>
      <c r="K19" s="708">
        <v>2331</v>
      </c>
      <c r="L19" s="708">
        <f t="shared" si="4"/>
        <v>6707</v>
      </c>
      <c r="M19" s="709">
        <f t="shared" si="5"/>
        <v>0.0071580196608078414</v>
      </c>
      <c r="N19" s="707">
        <v>4441</v>
      </c>
      <c r="O19" s="708">
        <v>2511</v>
      </c>
      <c r="P19" s="708">
        <f t="shared" si="6"/>
        <v>6952</v>
      </c>
      <c r="Q19" s="709">
        <f t="shared" si="7"/>
        <v>-0.03524165707710014</v>
      </c>
    </row>
    <row r="20" ht="14.25">
      <c r="A20" s="185" t="s">
        <v>301</v>
      </c>
    </row>
    <row r="21" spans="1:5" ht="13.5">
      <c r="A21" s="710" t="s">
        <v>302</v>
      </c>
      <c r="B21" s="711"/>
      <c r="C21" s="711"/>
      <c r="D21" s="711"/>
      <c r="E21" s="711"/>
    </row>
  </sheetData>
  <sheetProtection/>
  <mergeCells count="13">
    <mergeCell ref="N5:P5"/>
    <mergeCell ref="I5:I6"/>
    <mergeCell ref="M5:M6"/>
    <mergeCell ref="B4:I4"/>
    <mergeCell ref="J4:Q4"/>
    <mergeCell ref="P1:Q1"/>
    <mergeCell ref="A3:Q3"/>
    <mergeCell ref="A4:A6"/>
    <mergeCell ref="E5:E6"/>
    <mergeCell ref="B5:D5"/>
    <mergeCell ref="Q5:Q6"/>
    <mergeCell ref="F5:H5"/>
    <mergeCell ref="J5:L5"/>
  </mergeCells>
  <conditionalFormatting sqref="I20:I65536 Q20:Q65536 I3:I6 Q3:Q6">
    <cfRule type="cellIs" priority="2" dxfId="0" operator="lessThan" stopIfTrue="1">
      <formula>0</formula>
    </cfRule>
  </conditionalFormatting>
  <conditionalFormatting sqref="I7:I19 Q7:Q1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22" right="0.21" top="1.2" bottom="0.27" header="0.17" footer="0.24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Q14"/>
  <sheetViews>
    <sheetView showGridLines="0" zoomScale="88" zoomScaleNormal="88" zoomScalePageLayoutView="0" workbookViewId="0" topLeftCell="A1">
      <selection activeCell="A7" sqref="A7:Q12"/>
    </sheetView>
  </sheetViews>
  <sheetFormatPr defaultColWidth="8.421875" defaultRowHeight="12.75"/>
  <cols>
    <col min="1" max="1" width="24.57421875" style="712" customWidth="1"/>
    <col min="2" max="2" width="8.421875" style="712" customWidth="1"/>
    <col min="3" max="3" width="10.140625" style="712" customWidth="1"/>
    <col min="4" max="4" width="8.421875" style="712" customWidth="1"/>
    <col min="5" max="5" width="9.28125" style="712" customWidth="1"/>
    <col min="6" max="6" width="8.421875" style="712" customWidth="1"/>
    <col min="7" max="7" width="10.00390625" style="712" customWidth="1"/>
    <col min="8" max="8" width="8.421875" style="712" customWidth="1"/>
    <col min="9" max="9" width="9.421875" style="712" customWidth="1"/>
    <col min="10" max="10" width="8.7109375" style="712" bestFit="1" customWidth="1"/>
    <col min="11" max="11" width="9.8515625" style="712" customWidth="1"/>
    <col min="12" max="12" width="8.7109375" style="712" bestFit="1" customWidth="1"/>
    <col min="13" max="13" width="9.140625" style="712" bestFit="1" customWidth="1"/>
    <col min="14" max="14" width="8.7109375" style="712" bestFit="1" customWidth="1"/>
    <col min="15" max="15" width="9.8515625" style="712" customWidth="1"/>
    <col min="16" max="17" width="8.7109375" style="712" bestFit="1" customWidth="1"/>
    <col min="18" max="16384" width="8.421875" style="712" customWidth="1"/>
  </cols>
  <sheetData>
    <row r="1" spans="16:17" ht="18.75" thickBot="1">
      <c r="P1" s="1035" t="s">
        <v>0</v>
      </c>
      <c r="Q1" s="1036"/>
    </row>
    <row r="2" ht="4.5" customHeight="1" thickBot="1"/>
    <row r="3" spans="1:17" ht="24" customHeight="1" thickBot="1">
      <c r="A3" s="1040" t="s">
        <v>316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  <c r="L3" s="1041"/>
      <c r="M3" s="1041"/>
      <c r="N3" s="1041"/>
      <c r="O3" s="1041"/>
      <c r="P3" s="1041"/>
      <c r="Q3" s="1042"/>
    </row>
    <row r="4" spans="1:17" ht="15.75" customHeight="1" thickBot="1">
      <c r="A4" s="1043" t="s">
        <v>255</v>
      </c>
      <c r="B4" s="1037" t="s">
        <v>39</v>
      </c>
      <c r="C4" s="1038"/>
      <c r="D4" s="1038"/>
      <c r="E4" s="1038"/>
      <c r="F4" s="1038"/>
      <c r="G4" s="1038"/>
      <c r="H4" s="1038"/>
      <c r="I4" s="1039"/>
      <c r="J4" s="1037" t="s">
        <v>40</v>
      </c>
      <c r="K4" s="1038"/>
      <c r="L4" s="1038"/>
      <c r="M4" s="1038"/>
      <c r="N4" s="1038"/>
      <c r="O4" s="1038"/>
      <c r="P4" s="1038"/>
      <c r="Q4" s="1039"/>
    </row>
    <row r="5" spans="1:17" s="713" customFormat="1" ht="26.25" customHeight="1">
      <c r="A5" s="1044"/>
      <c r="B5" s="1048" t="s">
        <v>41</v>
      </c>
      <c r="C5" s="1049"/>
      <c r="D5" s="1049"/>
      <c r="E5" s="1046" t="s">
        <v>42</v>
      </c>
      <c r="F5" s="1048" t="s">
        <v>43</v>
      </c>
      <c r="G5" s="1049"/>
      <c r="H5" s="1049"/>
      <c r="I5" s="1052" t="s">
        <v>44</v>
      </c>
      <c r="J5" s="1050" t="s">
        <v>212</v>
      </c>
      <c r="K5" s="1051"/>
      <c r="L5" s="1051"/>
      <c r="M5" s="1046" t="s">
        <v>42</v>
      </c>
      <c r="N5" s="1050" t="s">
        <v>213</v>
      </c>
      <c r="O5" s="1051"/>
      <c r="P5" s="1051"/>
      <c r="Q5" s="1046" t="s">
        <v>44</v>
      </c>
    </row>
    <row r="6" spans="1:17" s="716" customFormat="1" ht="17.25" thickBot="1">
      <c r="A6" s="1045"/>
      <c r="B6" s="714" t="s">
        <v>14</v>
      </c>
      <c r="C6" s="715" t="s">
        <v>15</v>
      </c>
      <c r="D6" s="715" t="s">
        <v>13</v>
      </c>
      <c r="E6" s="1047"/>
      <c r="F6" s="714" t="s">
        <v>14</v>
      </c>
      <c r="G6" s="715" t="s">
        <v>15</v>
      </c>
      <c r="H6" s="715" t="s">
        <v>13</v>
      </c>
      <c r="I6" s="1053"/>
      <c r="J6" s="714" t="s">
        <v>14</v>
      </c>
      <c r="K6" s="715" t="s">
        <v>15</v>
      </c>
      <c r="L6" s="715" t="s">
        <v>13</v>
      </c>
      <c r="M6" s="1047"/>
      <c r="N6" s="714" t="s">
        <v>14</v>
      </c>
      <c r="O6" s="715" t="s">
        <v>15</v>
      </c>
      <c r="P6" s="715" t="s">
        <v>13</v>
      </c>
      <c r="Q6" s="1047"/>
    </row>
    <row r="7" spans="1:17" s="722" customFormat="1" ht="18.75" customHeight="1" thickBot="1">
      <c r="A7" s="717" t="s">
        <v>4</v>
      </c>
      <c r="B7" s="718">
        <f>SUM(B8:B12)</f>
        <v>24169.087000000007</v>
      </c>
      <c r="C7" s="719">
        <f>SUM(C8:C12)</f>
        <v>14306.155999999999</v>
      </c>
      <c r="D7" s="720">
        <f aca="true" t="shared" si="0" ref="D7:D12">C7+B7</f>
        <v>38475.243</v>
      </c>
      <c r="E7" s="721">
        <f aca="true" t="shared" si="1" ref="E7:E12">D7/$D$7</f>
        <v>1</v>
      </c>
      <c r="F7" s="718">
        <f>SUM(F8:F12)</f>
        <v>24124.996999999992</v>
      </c>
      <c r="G7" s="719">
        <f>SUM(G8:G12)</f>
        <v>12126.486</v>
      </c>
      <c r="H7" s="720">
        <f aca="true" t="shared" si="2" ref="H7:H12">G7+F7</f>
        <v>36251.48299999999</v>
      </c>
      <c r="I7" s="721">
        <f aca="true" t="shared" si="3" ref="I7:I12">(D7/H7-1)</f>
        <v>0.06134259390160701</v>
      </c>
      <c r="J7" s="718">
        <f>SUM(J8:J12)</f>
        <v>52093.02</v>
      </c>
      <c r="K7" s="719">
        <f>SUM(K8:K12)</f>
        <v>29312.489999999998</v>
      </c>
      <c r="L7" s="720">
        <f aca="true" t="shared" si="4" ref="L7:L12">K7+J7</f>
        <v>81405.51</v>
      </c>
      <c r="M7" s="721">
        <f aca="true" t="shared" si="5" ref="M7:M12">L7/$L$7</f>
        <v>1</v>
      </c>
      <c r="N7" s="718">
        <f>SUM(N8:N12)</f>
        <v>48994.75099999999</v>
      </c>
      <c r="O7" s="719">
        <f>SUM(O8:O12)</f>
        <v>23607.509</v>
      </c>
      <c r="P7" s="720">
        <f aca="true" t="shared" si="6" ref="P7:P12">O7+N7</f>
        <v>72602.25999999998</v>
      </c>
      <c r="Q7" s="721">
        <f aca="true" t="shared" si="7" ref="Q7:Q12">(L7/P7-1)</f>
        <v>0.12125311250641535</v>
      </c>
    </row>
    <row r="8" spans="1:17" s="727" customFormat="1" ht="18.75" customHeight="1" thickTop="1">
      <c r="A8" s="723" t="s">
        <v>256</v>
      </c>
      <c r="B8" s="724">
        <v>20603.576000000005</v>
      </c>
      <c r="C8" s="725">
        <v>11717.239</v>
      </c>
      <c r="D8" s="725">
        <f t="shared" si="0"/>
        <v>32320.815000000002</v>
      </c>
      <c r="E8" s="726">
        <f t="shared" si="1"/>
        <v>0.8400418679616917</v>
      </c>
      <c r="F8" s="724">
        <v>20898.978999999992</v>
      </c>
      <c r="G8" s="725">
        <v>9917.883000000002</v>
      </c>
      <c r="H8" s="725">
        <f t="shared" si="2"/>
        <v>30816.861999999994</v>
      </c>
      <c r="I8" s="726">
        <f t="shared" si="3"/>
        <v>0.048802924840303685</v>
      </c>
      <c r="J8" s="724">
        <v>43933.761</v>
      </c>
      <c r="K8" s="725">
        <v>23872.081</v>
      </c>
      <c r="L8" s="725">
        <f t="shared" si="4"/>
        <v>67805.842</v>
      </c>
      <c r="M8" s="726">
        <f t="shared" si="5"/>
        <v>0.8329392199618921</v>
      </c>
      <c r="N8" s="725">
        <v>41477.71899999999</v>
      </c>
      <c r="O8" s="725">
        <v>19052.94</v>
      </c>
      <c r="P8" s="725">
        <f t="shared" si="6"/>
        <v>60530.658999999985</v>
      </c>
      <c r="Q8" s="726">
        <f t="shared" si="7"/>
        <v>0.12019005112764458</v>
      </c>
    </row>
    <row r="9" spans="1:17" s="727" customFormat="1" ht="18.75" customHeight="1">
      <c r="A9" s="723" t="s">
        <v>257</v>
      </c>
      <c r="B9" s="724">
        <v>3269.3289999999997</v>
      </c>
      <c r="C9" s="725">
        <v>1350.079</v>
      </c>
      <c r="D9" s="725">
        <f t="shared" si="0"/>
        <v>4619.407999999999</v>
      </c>
      <c r="E9" s="726">
        <f t="shared" si="1"/>
        <v>0.1200618278096385</v>
      </c>
      <c r="F9" s="724">
        <v>2940.755</v>
      </c>
      <c r="G9" s="725">
        <v>1184.157</v>
      </c>
      <c r="H9" s="725">
        <f t="shared" si="2"/>
        <v>4124.912</v>
      </c>
      <c r="I9" s="726">
        <f t="shared" si="3"/>
        <v>0.11988037562983145</v>
      </c>
      <c r="J9" s="724">
        <v>7487.795999999998</v>
      </c>
      <c r="K9" s="725">
        <v>2970.5660000000003</v>
      </c>
      <c r="L9" s="725">
        <f t="shared" si="4"/>
        <v>10458.361999999997</v>
      </c>
      <c r="M9" s="726">
        <f t="shared" si="5"/>
        <v>0.1284724093000584</v>
      </c>
      <c r="N9" s="725">
        <v>6985.055000000001</v>
      </c>
      <c r="O9" s="725">
        <v>2514.952999999999</v>
      </c>
      <c r="P9" s="725">
        <f t="shared" si="6"/>
        <v>9500.008</v>
      </c>
      <c r="Q9" s="726">
        <f t="shared" si="7"/>
        <v>0.10087928347007691</v>
      </c>
    </row>
    <row r="10" spans="1:17" s="727" customFormat="1" ht="18.75" customHeight="1">
      <c r="A10" s="723" t="s">
        <v>258</v>
      </c>
      <c r="B10" s="724">
        <v>229.04299999999998</v>
      </c>
      <c r="C10" s="725">
        <v>811.803</v>
      </c>
      <c r="D10" s="725">
        <f t="shared" si="0"/>
        <v>1040.846</v>
      </c>
      <c r="E10" s="726">
        <f t="shared" si="1"/>
        <v>0.027052356758344578</v>
      </c>
      <c r="F10" s="724">
        <v>244.997</v>
      </c>
      <c r="G10" s="725">
        <v>693.358</v>
      </c>
      <c r="H10" s="725">
        <f t="shared" si="2"/>
        <v>938.355</v>
      </c>
      <c r="I10" s="726">
        <f t="shared" si="3"/>
        <v>0.10922412093504064</v>
      </c>
      <c r="J10" s="724">
        <v>500.24600000000004</v>
      </c>
      <c r="K10" s="725">
        <v>1512.769</v>
      </c>
      <c r="L10" s="725">
        <f t="shared" si="4"/>
        <v>2013.015</v>
      </c>
      <c r="M10" s="726">
        <f t="shared" si="5"/>
        <v>0.024728240140010183</v>
      </c>
      <c r="N10" s="725">
        <v>390.9</v>
      </c>
      <c r="O10" s="725">
        <v>1348.184</v>
      </c>
      <c r="P10" s="725">
        <f t="shared" si="6"/>
        <v>1739.0839999999998</v>
      </c>
      <c r="Q10" s="726">
        <f t="shared" si="7"/>
        <v>0.15751453063796816</v>
      </c>
    </row>
    <row r="11" spans="1:17" s="727" customFormat="1" ht="18.75" customHeight="1">
      <c r="A11" s="723" t="s">
        <v>260</v>
      </c>
      <c r="B11" s="724">
        <v>56.717</v>
      </c>
      <c r="C11" s="725">
        <v>421.58</v>
      </c>
      <c r="D11" s="725">
        <f t="shared" si="0"/>
        <v>478.29699999999997</v>
      </c>
      <c r="E11" s="726">
        <f t="shared" si="1"/>
        <v>0.01243129250671659</v>
      </c>
      <c r="F11" s="724">
        <v>30.869</v>
      </c>
      <c r="G11" s="725">
        <v>327.561</v>
      </c>
      <c r="H11" s="725">
        <f t="shared" si="2"/>
        <v>358.42999999999995</v>
      </c>
      <c r="I11" s="726">
        <f t="shared" si="3"/>
        <v>0.3344223418798651</v>
      </c>
      <c r="J11" s="724">
        <v>120.52699999999999</v>
      </c>
      <c r="K11" s="725">
        <v>841.8879999999999</v>
      </c>
      <c r="L11" s="725">
        <f t="shared" si="4"/>
        <v>962.415</v>
      </c>
      <c r="M11" s="726">
        <f t="shared" si="5"/>
        <v>0.01182247982968229</v>
      </c>
      <c r="N11" s="725">
        <v>118.52199999999999</v>
      </c>
      <c r="O11" s="725">
        <v>685.4839999999999</v>
      </c>
      <c r="P11" s="725">
        <f t="shared" si="6"/>
        <v>804.0059999999999</v>
      </c>
      <c r="Q11" s="726">
        <f t="shared" si="7"/>
        <v>0.19702464906978312</v>
      </c>
    </row>
    <row r="12" spans="1:17" s="727" customFormat="1" ht="18.75" customHeight="1" thickBot="1">
      <c r="A12" s="728" t="s">
        <v>224</v>
      </c>
      <c r="B12" s="729">
        <v>10.421999999999999</v>
      </c>
      <c r="C12" s="730">
        <v>5.455</v>
      </c>
      <c r="D12" s="730">
        <f t="shared" si="0"/>
        <v>15.876999999999999</v>
      </c>
      <c r="E12" s="731">
        <f t="shared" si="1"/>
        <v>0.00041265496360867683</v>
      </c>
      <c r="F12" s="729">
        <v>9.396999999999998</v>
      </c>
      <c r="G12" s="730">
        <v>3.527</v>
      </c>
      <c r="H12" s="730">
        <f t="shared" si="2"/>
        <v>12.924</v>
      </c>
      <c r="I12" s="731">
        <f t="shared" si="3"/>
        <v>0.22848963169297432</v>
      </c>
      <c r="J12" s="729">
        <v>50.69</v>
      </c>
      <c r="K12" s="730">
        <v>115.186</v>
      </c>
      <c r="L12" s="730">
        <f t="shared" si="4"/>
        <v>165.876</v>
      </c>
      <c r="M12" s="731">
        <f t="shared" si="5"/>
        <v>0.002037650768357081</v>
      </c>
      <c r="N12" s="729">
        <v>22.555</v>
      </c>
      <c r="O12" s="730">
        <v>5.948</v>
      </c>
      <c r="P12" s="730">
        <f t="shared" si="6"/>
        <v>28.503</v>
      </c>
      <c r="Q12" s="731">
        <f t="shared" si="7"/>
        <v>4.819597937059257</v>
      </c>
    </row>
    <row r="13" ht="13.5">
      <c r="A13" s="732" t="s">
        <v>317</v>
      </c>
    </row>
    <row r="14" spans="1:3" ht="13.5">
      <c r="A14" s="733" t="s">
        <v>318</v>
      </c>
      <c r="B14" s="734"/>
      <c r="C14" s="734"/>
    </row>
  </sheetData>
  <sheetProtection/>
  <mergeCells count="13">
    <mergeCell ref="N5:P5"/>
    <mergeCell ref="I5:I6"/>
    <mergeCell ref="M5:M6"/>
    <mergeCell ref="P1:Q1"/>
    <mergeCell ref="B4:I4"/>
    <mergeCell ref="J4:Q4"/>
    <mergeCell ref="A3:Q3"/>
    <mergeCell ref="A4:A6"/>
    <mergeCell ref="E5:E6"/>
    <mergeCell ref="B5:D5"/>
    <mergeCell ref="Q5:Q6"/>
    <mergeCell ref="F5:H5"/>
    <mergeCell ref="J5:L5"/>
  </mergeCells>
  <conditionalFormatting sqref="Q13:Q65536 I13:I65536 Q2:Q6 I1:I6">
    <cfRule type="cellIs" priority="2" dxfId="0" operator="lessThan" stopIfTrue="1">
      <formula>0</formula>
    </cfRule>
  </conditionalFormatting>
  <conditionalFormatting sqref="I7:I12 Q7:Q12">
    <cfRule type="cellIs" priority="2" dxfId="1" operator="lessThan" stopIfTrue="1">
      <formula>0</formula>
    </cfRule>
    <cfRule type="cellIs" priority="3" dxfId="3" operator="greaterThanOrEqual" stopIfTrue="1">
      <formula>0</formula>
    </cfRule>
  </conditionalFormatting>
  <hyperlinks>
    <hyperlink ref="P1:Q1" location="INDICE!A1" display="Volver al Indice"/>
  </hyperlinks>
  <printOptions/>
  <pageMargins left="0.21" right="0.21" top="1" bottom="0.27" header="0.17" footer="0.2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5518"/>
  <sheetViews>
    <sheetView showGridLines="0" zoomScale="88" zoomScaleNormal="88" workbookViewId="0" topLeftCell="A1">
      <selection activeCell="O1" sqref="O1:P1"/>
    </sheetView>
  </sheetViews>
  <sheetFormatPr defaultColWidth="11.00390625" defaultRowHeight="12.75"/>
  <cols>
    <col min="1" max="1" width="9.8515625" style="1" customWidth="1"/>
    <col min="2" max="2" width="17.140625" style="1" customWidth="1"/>
    <col min="3" max="3" width="11.57421875" style="1" customWidth="1"/>
    <col min="4" max="4" width="8.421875" style="1" customWidth="1"/>
    <col min="5" max="5" width="8.140625" style="1" customWidth="1"/>
    <col min="6" max="6" width="9.57421875" style="1" customWidth="1"/>
    <col min="7" max="7" width="10.8515625" style="1" customWidth="1"/>
    <col min="8" max="9" width="10.00390625" style="1" customWidth="1"/>
    <col min="10" max="10" width="9.57421875" style="1" customWidth="1"/>
    <col min="11" max="11" width="10.421875" style="1" customWidth="1"/>
    <col min="12" max="12" width="9.7109375" style="1" customWidth="1"/>
    <col min="13" max="13" width="9.00390625" style="1" customWidth="1"/>
    <col min="14" max="14" width="10.00390625" style="1" customWidth="1"/>
    <col min="15" max="15" width="12.28125" style="1" customWidth="1"/>
    <col min="16" max="16" width="10.421875" style="1" customWidth="1"/>
    <col min="17" max="16384" width="11.00390625" style="1" customWidth="1"/>
  </cols>
  <sheetData>
    <row r="1" spans="15:16" ht="22.5" customHeight="1" thickBot="1">
      <c r="O1" s="794" t="s">
        <v>0</v>
      </c>
      <c r="P1" s="795"/>
    </row>
    <row r="2" ht="5.25" customHeight="1"/>
    <row r="3" ht="3.75" customHeight="1" thickBot="1"/>
    <row r="4" spans="1:16" ht="13.5" customHeight="1" thickTop="1">
      <c r="A4" s="796" t="s">
        <v>1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8"/>
    </row>
    <row r="5" spans="1:16" ht="12.75" customHeight="1">
      <c r="A5" s="799"/>
      <c r="B5" s="800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1"/>
    </row>
    <row r="6" spans="1:16" ht="5.25" customHeight="1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5"/>
    </row>
    <row r="7" spans="1:16" ht="16.5" customHeight="1" thickTop="1">
      <c r="A7" s="6"/>
      <c r="B7" s="7"/>
      <c r="C7" s="776" t="s">
        <v>2</v>
      </c>
      <c r="D7" s="777"/>
      <c r="E7" s="777"/>
      <c r="F7" s="778"/>
      <c r="G7" s="785" t="s">
        <v>3</v>
      </c>
      <c r="H7" s="786"/>
      <c r="I7" s="786"/>
      <c r="J7" s="786"/>
      <c r="K7" s="786"/>
      <c r="L7" s="786"/>
      <c r="M7" s="786"/>
      <c r="N7" s="787"/>
      <c r="O7" s="789" t="s">
        <v>4</v>
      </c>
      <c r="P7" s="790"/>
    </row>
    <row r="8" spans="1:16" ht="3.75" customHeight="1" thickBot="1">
      <c r="A8" s="8"/>
      <c r="B8" s="9"/>
      <c r="C8" s="779"/>
      <c r="D8" s="780"/>
      <c r="E8" s="780"/>
      <c r="F8" s="781"/>
      <c r="G8" s="788"/>
      <c r="H8" s="789"/>
      <c r="I8" s="789"/>
      <c r="J8" s="789"/>
      <c r="K8" s="789"/>
      <c r="L8" s="789"/>
      <c r="M8" s="789"/>
      <c r="N8" s="790"/>
      <c r="O8" s="10"/>
      <c r="P8" s="11"/>
    </row>
    <row r="9" spans="1:16" ht="21.75" customHeight="1" thickBot="1" thickTop="1">
      <c r="A9" s="805" t="s">
        <v>5</v>
      </c>
      <c r="B9" s="806"/>
      <c r="C9" s="810" t="s">
        <v>6</v>
      </c>
      <c r="D9" s="813" t="s">
        <v>7</v>
      </c>
      <c r="E9" s="786" t="s">
        <v>8</v>
      </c>
      <c r="F9" s="773" t="s">
        <v>9</v>
      </c>
      <c r="G9" s="807" t="s">
        <v>6</v>
      </c>
      <c r="H9" s="808"/>
      <c r="I9" s="809"/>
      <c r="J9" s="12" t="s">
        <v>7</v>
      </c>
      <c r="K9" s="13"/>
      <c r="L9" s="14"/>
      <c r="M9" s="791" t="s">
        <v>8</v>
      </c>
      <c r="N9" s="782" t="s">
        <v>9</v>
      </c>
      <c r="O9" s="818" t="s">
        <v>6</v>
      </c>
      <c r="P9" s="771" t="s">
        <v>9</v>
      </c>
    </row>
    <row r="10" spans="1:16" ht="9" customHeight="1">
      <c r="A10" s="8"/>
      <c r="B10" s="9"/>
      <c r="C10" s="811"/>
      <c r="D10" s="814"/>
      <c r="E10" s="816"/>
      <c r="F10" s="774"/>
      <c r="G10" s="15" t="s">
        <v>10</v>
      </c>
      <c r="H10" s="16" t="s">
        <v>10</v>
      </c>
      <c r="I10" s="17" t="s">
        <v>10</v>
      </c>
      <c r="J10" s="18" t="s">
        <v>10</v>
      </c>
      <c r="K10" s="16" t="s">
        <v>10</v>
      </c>
      <c r="L10" s="18" t="s">
        <v>10</v>
      </c>
      <c r="M10" s="792"/>
      <c r="N10" s="783"/>
      <c r="O10" s="819"/>
      <c r="P10" s="772"/>
    </row>
    <row r="11" spans="1:16" ht="15.75" customHeight="1" thickBot="1">
      <c r="A11" s="19"/>
      <c r="B11" s="20"/>
      <c r="C11" s="812"/>
      <c r="D11" s="815"/>
      <c r="E11" s="817"/>
      <c r="F11" s="775"/>
      <c r="G11" s="21" t="s">
        <v>11</v>
      </c>
      <c r="H11" s="22" t="s">
        <v>12</v>
      </c>
      <c r="I11" s="23" t="s">
        <v>13</v>
      </c>
      <c r="J11" s="24" t="s">
        <v>14</v>
      </c>
      <c r="K11" s="22" t="s">
        <v>15</v>
      </c>
      <c r="L11" s="24" t="s">
        <v>13</v>
      </c>
      <c r="M11" s="793"/>
      <c r="N11" s="784"/>
      <c r="O11" s="819"/>
      <c r="P11" s="772"/>
    </row>
    <row r="12" spans="1:16" s="40" customFormat="1" ht="18" customHeight="1" thickTop="1">
      <c r="A12" s="802">
        <v>2009</v>
      </c>
      <c r="B12" s="25" t="s">
        <v>16</v>
      </c>
      <c r="C12" s="26">
        <v>733018</v>
      </c>
      <c r="D12" s="27">
        <v>6659.961000000001</v>
      </c>
      <c r="E12" s="28">
        <v>898.682</v>
      </c>
      <c r="F12" s="29">
        <f>E12+D12</f>
        <v>7558.643000000001</v>
      </c>
      <c r="G12" s="30">
        <v>268696</v>
      </c>
      <c r="H12" s="31">
        <v>240173</v>
      </c>
      <c r="I12" s="32">
        <f aca="true" t="shared" si="0" ref="I12:I23">H12+G12</f>
        <v>508869</v>
      </c>
      <c r="J12" s="33">
        <v>24869.754</v>
      </c>
      <c r="K12" s="34">
        <v>11481.022999999997</v>
      </c>
      <c r="L12" s="35">
        <f aca="true" t="shared" si="1" ref="L12:L23">K12+J12</f>
        <v>36350.777</v>
      </c>
      <c r="M12" s="36">
        <v>393.9170000000001</v>
      </c>
      <c r="N12" s="37">
        <f aca="true" t="shared" si="2" ref="N12:N26">L12+M12</f>
        <v>36744.694</v>
      </c>
      <c r="O12" s="38">
        <f aca="true" t="shared" si="3" ref="O12:O23">I12+C12</f>
        <v>1241887</v>
      </c>
      <c r="P12" s="39">
        <f aca="true" t="shared" si="4" ref="P12:P23">N12+F12</f>
        <v>44303.33700000001</v>
      </c>
    </row>
    <row r="13" spans="1:16" s="56" customFormat="1" ht="18" customHeight="1">
      <c r="A13" s="803"/>
      <c r="B13" s="41" t="s">
        <v>17</v>
      </c>
      <c r="C13" s="42">
        <v>668872</v>
      </c>
      <c r="D13" s="43">
        <v>8288.55</v>
      </c>
      <c r="E13" s="44">
        <v>1067.4029999999998</v>
      </c>
      <c r="F13" s="45">
        <f aca="true" t="shared" si="5" ref="F13:F26">E13+D13</f>
        <v>9355.953</v>
      </c>
      <c r="G13" s="46">
        <v>192435</v>
      </c>
      <c r="H13" s="47">
        <v>178630</v>
      </c>
      <c r="I13" s="48">
        <f t="shared" si="0"/>
        <v>371065</v>
      </c>
      <c r="J13" s="49">
        <v>24124.997</v>
      </c>
      <c r="K13" s="50">
        <v>12126.486000000004</v>
      </c>
      <c r="L13" s="51">
        <f t="shared" si="1"/>
        <v>36251.48300000001</v>
      </c>
      <c r="M13" s="52">
        <v>476.25</v>
      </c>
      <c r="N13" s="53">
        <f t="shared" si="2"/>
        <v>36727.73300000001</v>
      </c>
      <c r="O13" s="54">
        <f t="shared" si="3"/>
        <v>1039937</v>
      </c>
      <c r="P13" s="55">
        <f t="shared" si="4"/>
        <v>46083.68600000001</v>
      </c>
    </row>
    <row r="14" spans="1:16" ht="18" customHeight="1">
      <c r="A14" s="803"/>
      <c r="B14" s="57" t="s">
        <v>18</v>
      </c>
      <c r="C14" s="58">
        <v>744157</v>
      </c>
      <c r="D14" s="59">
        <v>9133.391</v>
      </c>
      <c r="E14" s="60">
        <v>1100.859</v>
      </c>
      <c r="F14" s="61">
        <f t="shared" si="5"/>
        <v>10234.25</v>
      </c>
      <c r="G14" s="62">
        <v>213521</v>
      </c>
      <c r="H14" s="63">
        <v>191654</v>
      </c>
      <c r="I14" s="64">
        <f t="shared" si="0"/>
        <v>405175</v>
      </c>
      <c r="J14" s="65">
        <v>21728.26</v>
      </c>
      <c r="K14" s="66">
        <v>12754.587999999998</v>
      </c>
      <c r="L14" s="67">
        <f t="shared" si="1"/>
        <v>34482.848</v>
      </c>
      <c r="M14" s="68">
        <v>524.753</v>
      </c>
      <c r="N14" s="69">
        <f t="shared" si="2"/>
        <v>35007.600999999995</v>
      </c>
      <c r="O14" s="70">
        <f t="shared" si="3"/>
        <v>1149332</v>
      </c>
      <c r="P14" s="71">
        <f t="shared" si="4"/>
        <v>45241.850999999995</v>
      </c>
    </row>
    <row r="15" spans="1:16" ht="18" customHeight="1">
      <c r="A15" s="803"/>
      <c r="B15" s="57" t="s">
        <v>19</v>
      </c>
      <c r="C15" s="58">
        <v>755671</v>
      </c>
      <c r="D15" s="59">
        <v>8008.049999999994</v>
      </c>
      <c r="E15" s="60">
        <v>1101.4259999999997</v>
      </c>
      <c r="F15" s="61">
        <f t="shared" si="5"/>
        <v>9109.475999999993</v>
      </c>
      <c r="G15" s="62">
        <v>211311</v>
      </c>
      <c r="H15" s="63">
        <v>206202</v>
      </c>
      <c r="I15" s="64">
        <f t="shared" si="0"/>
        <v>417513</v>
      </c>
      <c r="J15" s="72">
        <v>29153.026</v>
      </c>
      <c r="K15" s="66">
        <v>12862.082000000002</v>
      </c>
      <c r="L15" s="67">
        <f t="shared" si="1"/>
        <v>42015.10800000001</v>
      </c>
      <c r="M15" s="68">
        <v>422.771</v>
      </c>
      <c r="N15" s="69">
        <f t="shared" si="2"/>
        <v>42437.87900000001</v>
      </c>
      <c r="O15" s="70">
        <f t="shared" si="3"/>
        <v>1173184</v>
      </c>
      <c r="P15" s="71">
        <f t="shared" si="4"/>
        <v>51547.355</v>
      </c>
    </row>
    <row r="16" spans="1:16" s="73" customFormat="1" ht="18" customHeight="1">
      <c r="A16" s="803"/>
      <c r="B16" s="57" t="s">
        <v>20</v>
      </c>
      <c r="C16" s="58">
        <v>724014</v>
      </c>
      <c r="D16" s="59">
        <v>8281.360999999999</v>
      </c>
      <c r="E16" s="60">
        <v>1165.6030000000003</v>
      </c>
      <c r="F16" s="61">
        <f t="shared" si="5"/>
        <v>9446.964</v>
      </c>
      <c r="G16" s="62">
        <v>200323</v>
      </c>
      <c r="H16" s="63">
        <v>193831</v>
      </c>
      <c r="I16" s="64">
        <f t="shared" si="0"/>
        <v>394154</v>
      </c>
      <c r="J16" s="72">
        <v>25172.90299999998</v>
      </c>
      <c r="K16" s="66">
        <v>12921.118000000004</v>
      </c>
      <c r="L16" s="67">
        <f t="shared" si="1"/>
        <v>38094.020999999986</v>
      </c>
      <c r="M16" s="68">
        <v>527.35</v>
      </c>
      <c r="N16" s="69">
        <f t="shared" si="2"/>
        <v>38621.370999999985</v>
      </c>
      <c r="O16" s="70">
        <f t="shared" si="3"/>
        <v>1118168</v>
      </c>
      <c r="P16" s="71">
        <f t="shared" si="4"/>
        <v>48068.334999999985</v>
      </c>
    </row>
    <row r="17" spans="1:16" ht="18" customHeight="1">
      <c r="A17" s="803"/>
      <c r="B17" s="57" t="s">
        <v>21</v>
      </c>
      <c r="C17" s="58">
        <v>823588</v>
      </c>
      <c r="D17" s="59">
        <v>8326.751999999993</v>
      </c>
      <c r="E17" s="60">
        <v>1048.11</v>
      </c>
      <c r="F17" s="61">
        <f t="shared" si="5"/>
        <v>9374.861999999994</v>
      </c>
      <c r="G17" s="62">
        <v>247368</v>
      </c>
      <c r="H17" s="63">
        <v>250328</v>
      </c>
      <c r="I17" s="64">
        <f t="shared" si="0"/>
        <v>497696</v>
      </c>
      <c r="J17" s="72">
        <v>21071.08800000001</v>
      </c>
      <c r="K17" s="66">
        <v>11665.431</v>
      </c>
      <c r="L17" s="67">
        <f t="shared" si="1"/>
        <v>32736.51900000001</v>
      </c>
      <c r="M17" s="68">
        <v>484.78</v>
      </c>
      <c r="N17" s="69">
        <f t="shared" si="2"/>
        <v>33221.29900000001</v>
      </c>
      <c r="O17" s="70">
        <f t="shared" si="3"/>
        <v>1321284</v>
      </c>
      <c r="P17" s="71">
        <f t="shared" si="4"/>
        <v>42596.16100000001</v>
      </c>
    </row>
    <row r="18" spans="1:16" s="74" customFormat="1" ht="18" customHeight="1">
      <c r="A18" s="803"/>
      <c r="B18" s="57" t="s">
        <v>22</v>
      </c>
      <c r="C18" s="58">
        <v>925096</v>
      </c>
      <c r="D18" s="59">
        <v>8680.382000000003</v>
      </c>
      <c r="E18" s="60">
        <v>1272.103</v>
      </c>
      <c r="F18" s="61">
        <f t="shared" si="5"/>
        <v>9952.485000000004</v>
      </c>
      <c r="G18" s="62">
        <v>245574</v>
      </c>
      <c r="H18" s="63">
        <v>281837</v>
      </c>
      <c r="I18" s="64">
        <f t="shared" si="0"/>
        <v>527411</v>
      </c>
      <c r="J18" s="72">
        <v>20136.69399999999</v>
      </c>
      <c r="K18" s="66">
        <v>11289.147000000003</v>
      </c>
      <c r="L18" s="67">
        <f t="shared" si="1"/>
        <v>31425.840999999993</v>
      </c>
      <c r="M18" s="68">
        <v>582.0060000000003</v>
      </c>
      <c r="N18" s="69">
        <f t="shared" si="2"/>
        <v>32007.846999999994</v>
      </c>
      <c r="O18" s="70">
        <f t="shared" si="3"/>
        <v>1452507</v>
      </c>
      <c r="P18" s="71">
        <f t="shared" si="4"/>
        <v>41960.331999999995</v>
      </c>
    </row>
    <row r="19" spans="1:16" ht="18" customHeight="1">
      <c r="A19" s="803"/>
      <c r="B19" s="57" t="s">
        <v>23</v>
      </c>
      <c r="C19" s="58">
        <v>924951</v>
      </c>
      <c r="D19" s="59">
        <v>7824.715999999998</v>
      </c>
      <c r="E19" s="60">
        <v>1212.6119999999999</v>
      </c>
      <c r="F19" s="61">
        <f t="shared" si="5"/>
        <v>9037.327999999998</v>
      </c>
      <c r="G19" s="62">
        <v>272824</v>
      </c>
      <c r="H19" s="63">
        <v>247906</v>
      </c>
      <c r="I19" s="64">
        <f t="shared" si="0"/>
        <v>520730</v>
      </c>
      <c r="J19" s="72">
        <v>20669.54300000001</v>
      </c>
      <c r="K19" s="66">
        <v>11245.8</v>
      </c>
      <c r="L19" s="67">
        <f t="shared" si="1"/>
        <v>31915.343000000008</v>
      </c>
      <c r="M19" s="68">
        <v>521.1679999999999</v>
      </c>
      <c r="N19" s="69">
        <f t="shared" si="2"/>
        <v>32436.51100000001</v>
      </c>
      <c r="O19" s="70">
        <f t="shared" si="3"/>
        <v>1445681</v>
      </c>
      <c r="P19" s="71">
        <f t="shared" si="4"/>
        <v>41473.83900000001</v>
      </c>
    </row>
    <row r="20" spans="1:16" ht="18" customHeight="1">
      <c r="A20" s="803"/>
      <c r="B20" s="57" t="s">
        <v>24</v>
      </c>
      <c r="C20" s="58">
        <v>871266</v>
      </c>
      <c r="D20" s="59">
        <v>8235.001999999997</v>
      </c>
      <c r="E20" s="60">
        <v>1278.5389999999993</v>
      </c>
      <c r="F20" s="61">
        <f t="shared" si="5"/>
        <v>9513.540999999996</v>
      </c>
      <c r="G20" s="62">
        <v>225784</v>
      </c>
      <c r="H20" s="63">
        <v>199427</v>
      </c>
      <c r="I20" s="64">
        <f t="shared" si="0"/>
        <v>425211</v>
      </c>
      <c r="J20" s="72">
        <v>22274.951999999983</v>
      </c>
      <c r="K20" s="66">
        <v>12539.043000000001</v>
      </c>
      <c r="L20" s="67">
        <f t="shared" si="1"/>
        <v>34813.99499999998</v>
      </c>
      <c r="M20" s="68">
        <v>570.8090000000001</v>
      </c>
      <c r="N20" s="69">
        <f t="shared" si="2"/>
        <v>35384.80399999998</v>
      </c>
      <c r="O20" s="70">
        <f t="shared" si="3"/>
        <v>1296477</v>
      </c>
      <c r="P20" s="71">
        <f t="shared" si="4"/>
        <v>44898.34499999998</v>
      </c>
    </row>
    <row r="21" spans="1:16" ht="18" customHeight="1">
      <c r="A21" s="803"/>
      <c r="B21" s="57" t="s">
        <v>25</v>
      </c>
      <c r="C21" s="58">
        <v>998863</v>
      </c>
      <c r="D21" s="59">
        <v>8685.511000000002</v>
      </c>
      <c r="E21" s="60">
        <v>1339.1940000000004</v>
      </c>
      <c r="F21" s="61">
        <f t="shared" si="5"/>
        <v>10024.705000000002</v>
      </c>
      <c r="G21" s="62">
        <v>229128</v>
      </c>
      <c r="H21" s="63">
        <v>235013</v>
      </c>
      <c r="I21" s="64">
        <f t="shared" si="0"/>
        <v>464141</v>
      </c>
      <c r="J21" s="72">
        <v>26914.37800000002</v>
      </c>
      <c r="K21" s="66">
        <v>16524.689000000002</v>
      </c>
      <c r="L21" s="67">
        <f t="shared" si="1"/>
        <v>43439.067000000025</v>
      </c>
      <c r="M21" s="68">
        <v>638.6080000000002</v>
      </c>
      <c r="N21" s="69">
        <f t="shared" si="2"/>
        <v>44077.675000000025</v>
      </c>
      <c r="O21" s="70">
        <f t="shared" si="3"/>
        <v>1463004</v>
      </c>
      <c r="P21" s="71">
        <f t="shared" si="4"/>
        <v>54102.38000000003</v>
      </c>
    </row>
    <row r="22" spans="1:16" ht="18" customHeight="1">
      <c r="A22" s="803"/>
      <c r="B22" s="57" t="s">
        <v>26</v>
      </c>
      <c r="C22" s="58">
        <v>944194</v>
      </c>
      <c r="D22" s="59">
        <v>8138.804000000002</v>
      </c>
      <c r="E22" s="60">
        <v>1240.4259999999997</v>
      </c>
      <c r="F22" s="61">
        <f t="shared" si="5"/>
        <v>9379.230000000001</v>
      </c>
      <c r="G22" s="62">
        <v>217081</v>
      </c>
      <c r="H22" s="63">
        <v>238904</v>
      </c>
      <c r="I22" s="64">
        <f t="shared" si="0"/>
        <v>455985</v>
      </c>
      <c r="J22" s="72">
        <v>24287.878999999997</v>
      </c>
      <c r="K22" s="66">
        <v>15747.07</v>
      </c>
      <c r="L22" s="67">
        <f t="shared" si="1"/>
        <v>40034.94899999999</v>
      </c>
      <c r="M22" s="68">
        <v>684.8539999999997</v>
      </c>
      <c r="N22" s="69">
        <f t="shared" si="2"/>
        <v>40719.80299999999</v>
      </c>
      <c r="O22" s="70">
        <f t="shared" si="3"/>
        <v>1400179</v>
      </c>
      <c r="P22" s="71">
        <f t="shared" si="4"/>
        <v>50099.032999999996</v>
      </c>
    </row>
    <row r="23" spans="1:16" s="75" customFormat="1" ht="18" customHeight="1" thickBot="1">
      <c r="A23" s="804"/>
      <c r="B23" s="57" t="s">
        <v>27</v>
      </c>
      <c r="C23" s="42">
        <v>1043194</v>
      </c>
      <c r="D23" s="43">
        <v>9495.082</v>
      </c>
      <c r="E23" s="44">
        <v>1390.595</v>
      </c>
      <c r="F23" s="45">
        <f t="shared" si="5"/>
        <v>10885.677</v>
      </c>
      <c r="G23" s="46">
        <v>240984</v>
      </c>
      <c r="H23" s="47">
        <v>294563</v>
      </c>
      <c r="I23" s="48">
        <f t="shared" si="0"/>
        <v>535547</v>
      </c>
      <c r="J23" s="49">
        <v>25461.24899999999</v>
      </c>
      <c r="K23" s="50">
        <v>17665.698</v>
      </c>
      <c r="L23" s="51">
        <f t="shared" si="1"/>
        <v>43126.946999999986</v>
      </c>
      <c r="M23" s="52">
        <v>950.9329999999999</v>
      </c>
      <c r="N23" s="53">
        <f t="shared" si="2"/>
        <v>44077.87999999998</v>
      </c>
      <c r="O23" s="54">
        <f t="shared" si="3"/>
        <v>1578741</v>
      </c>
      <c r="P23" s="55">
        <f t="shared" si="4"/>
        <v>54963.556999999986</v>
      </c>
    </row>
    <row r="24" spans="1:16" ht="3.75" customHeight="1">
      <c r="A24" s="76"/>
      <c r="B24" s="77"/>
      <c r="C24" s="78"/>
      <c r="D24" s="79"/>
      <c r="E24" s="80"/>
      <c r="F24" s="81">
        <f t="shared" si="5"/>
        <v>0</v>
      </c>
      <c r="G24" s="82"/>
      <c r="H24" s="83"/>
      <c r="I24" s="84"/>
      <c r="J24" s="85"/>
      <c r="K24" s="83"/>
      <c r="L24" s="86"/>
      <c r="M24" s="87"/>
      <c r="N24" s="88">
        <f t="shared" si="2"/>
        <v>0</v>
      </c>
      <c r="O24" s="89"/>
      <c r="P24" s="90"/>
    </row>
    <row r="25" spans="1:16" s="40" customFormat="1" ht="18" customHeight="1">
      <c r="A25" s="91">
        <v>2010</v>
      </c>
      <c r="B25" s="25" t="s">
        <v>16</v>
      </c>
      <c r="C25" s="92">
        <v>1024970</v>
      </c>
      <c r="D25" s="93">
        <v>6931.1640000000025</v>
      </c>
      <c r="E25" s="94">
        <v>1003.5830000000001</v>
      </c>
      <c r="F25" s="95">
        <f t="shared" si="5"/>
        <v>7934.747000000003</v>
      </c>
      <c r="G25" s="96">
        <v>284288</v>
      </c>
      <c r="H25" s="97">
        <v>261693</v>
      </c>
      <c r="I25" s="98">
        <f>H25+G25</f>
        <v>545981</v>
      </c>
      <c r="J25" s="99">
        <v>27923.932999999997</v>
      </c>
      <c r="K25" s="100">
        <v>15006.334000000003</v>
      </c>
      <c r="L25" s="101">
        <f>K25+J25</f>
        <v>42930.267</v>
      </c>
      <c r="M25" s="102">
        <v>630.667</v>
      </c>
      <c r="N25" s="103">
        <f t="shared" si="2"/>
        <v>43560.934</v>
      </c>
      <c r="O25" s="104">
        <f>I25+C25</f>
        <v>1570951</v>
      </c>
      <c r="P25" s="105">
        <f>N25+F25</f>
        <v>51495.681000000004</v>
      </c>
    </row>
    <row r="26" spans="1:16" s="121" customFormat="1" ht="18" customHeight="1" thickBot="1">
      <c r="A26" s="106"/>
      <c r="B26" s="41" t="s">
        <v>17</v>
      </c>
      <c r="C26" s="107">
        <v>928323</v>
      </c>
      <c r="D26" s="108">
        <v>7742.914999999998</v>
      </c>
      <c r="E26" s="109">
        <v>1135.9940000000004</v>
      </c>
      <c r="F26" s="110">
        <f t="shared" si="5"/>
        <v>8878.908999999998</v>
      </c>
      <c r="G26" s="111">
        <v>202715</v>
      </c>
      <c r="H26" s="112">
        <v>188295</v>
      </c>
      <c r="I26" s="113">
        <f>H26+G26</f>
        <v>391010</v>
      </c>
      <c r="J26" s="114">
        <v>24169.086999999992</v>
      </c>
      <c r="K26" s="115">
        <v>14306.156</v>
      </c>
      <c r="L26" s="116">
        <f>K26+J26</f>
        <v>38475.242999999995</v>
      </c>
      <c r="M26" s="117">
        <v>615.9159999999999</v>
      </c>
      <c r="N26" s="118">
        <f t="shared" si="2"/>
        <v>39091.15899999999</v>
      </c>
      <c r="O26" s="119">
        <f>I26+C26</f>
        <v>1319333</v>
      </c>
      <c r="P26" s="120">
        <f>N26+F26</f>
        <v>47970.06799999999</v>
      </c>
    </row>
    <row r="27" spans="1:16" ht="18" customHeight="1">
      <c r="A27" s="122" t="s">
        <v>28</v>
      </c>
      <c r="B27" s="77"/>
      <c r="C27" s="123"/>
      <c r="D27" s="85"/>
      <c r="E27" s="124"/>
      <c r="F27" s="125"/>
      <c r="G27" s="126"/>
      <c r="H27" s="83"/>
      <c r="I27" s="84"/>
      <c r="J27" s="85"/>
      <c r="K27" s="83"/>
      <c r="L27" s="86"/>
      <c r="M27" s="127"/>
      <c r="N27" s="128"/>
      <c r="O27" s="129"/>
      <c r="P27" s="71"/>
    </row>
    <row r="28" spans="1:16" ht="18" customHeight="1">
      <c r="A28" s="130" t="s">
        <v>29</v>
      </c>
      <c r="B28" s="57"/>
      <c r="C28" s="58">
        <f>SUM(C12:C13)</f>
        <v>1401890</v>
      </c>
      <c r="D28" s="59">
        <f aca="true" t="shared" si="6" ref="D28:P28">SUM(D12:D13)</f>
        <v>14948.511</v>
      </c>
      <c r="E28" s="60">
        <f t="shared" si="6"/>
        <v>1966.0849999999998</v>
      </c>
      <c r="F28" s="61">
        <f t="shared" si="6"/>
        <v>16914.596</v>
      </c>
      <c r="G28" s="62">
        <f t="shared" si="6"/>
        <v>461131</v>
      </c>
      <c r="H28" s="63">
        <f t="shared" si="6"/>
        <v>418803</v>
      </c>
      <c r="I28" s="131">
        <f t="shared" si="6"/>
        <v>879934</v>
      </c>
      <c r="J28" s="132">
        <f t="shared" si="6"/>
        <v>48994.751000000004</v>
      </c>
      <c r="K28" s="66">
        <f t="shared" si="6"/>
        <v>23607.509000000002</v>
      </c>
      <c r="L28" s="67">
        <f t="shared" si="6"/>
        <v>72602.26000000001</v>
      </c>
      <c r="M28" s="133">
        <f t="shared" si="6"/>
        <v>870.1670000000001</v>
      </c>
      <c r="N28" s="69">
        <f t="shared" si="6"/>
        <v>73472.42700000001</v>
      </c>
      <c r="O28" s="129">
        <f t="shared" si="6"/>
        <v>2281824</v>
      </c>
      <c r="P28" s="71">
        <f t="shared" si="6"/>
        <v>90387.02300000002</v>
      </c>
    </row>
    <row r="29" spans="1:16" ht="18" customHeight="1" thickBot="1">
      <c r="A29" s="130" t="s">
        <v>30</v>
      </c>
      <c r="B29" s="57"/>
      <c r="C29" s="58">
        <f>SUM(C25:C26)</f>
        <v>1953293</v>
      </c>
      <c r="D29" s="59">
        <f aca="true" t="shared" si="7" ref="D29:P29">SUM(D25:D26)</f>
        <v>14674.079000000002</v>
      </c>
      <c r="E29" s="60">
        <f t="shared" si="7"/>
        <v>2139.577</v>
      </c>
      <c r="F29" s="61">
        <f t="shared" si="7"/>
        <v>16813.656000000003</v>
      </c>
      <c r="G29" s="62">
        <f t="shared" si="7"/>
        <v>487003</v>
      </c>
      <c r="H29" s="63">
        <f t="shared" si="7"/>
        <v>449988</v>
      </c>
      <c r="I29" s="131">
        <f t="shared" si="7"/>
        <v>936991</v>
      </c>
      <c r="J29" s="132">
        <f t="shared" si="7"/>
        <v>52093.01999999999</v>
      </c>
      <c r="K29" s="66">
        <f t="shared" si="7"/>
        <v>29312.490000000005</v>
      </c>
      <c r="L29" s="67">
        <f t="shared" si="7"/>
        <v>81405.51</v>
      </c>
      <c r="M29" s="133">
        <f t="shared" si="7"/>
        <v>1246.583</v>
      </c>
      <c r="N29" s="69">
        <f t="shared" si="7"/>
        <v>82652.093</v>
      </c>
      <c r="O29" s="129">
        <f t="shared" si="7"/>
        <v>2890284</v>
      </c>
      <c r="P29" s="134">
        <f t="shared" si="7"/>
        <v>99465.749</v>
      </c>
    </row>
    <row r="30" spans="1:16" ht="16.5" customHeight="1">
      <c r="A30" s="135" t="s">
        <v>31</v>
      </c>
      <c r="B30" s="77"/>
      <c r="C30" s="123"/>
      <c r="D30" s="85"/>
      <c r="E30" s="87"/>
      <c r="F30" s="125"/>
      <c r="G30" s="82"/>
      <c r="H30" s="83"/>
      <c r="I30" s="84"/>
      <c r="J30" s="85"/>
      <c r="K30" s="83"/>
      <c r="L30" s="86"/>
      <c r="M30" s="127"/>
      <c r="N30" s="88"/>
      <c r="O30" s="136"/>
      <c r="P30" s="90"/>
    </row>
    <row r="31" spans="1:16" ht="16.5" customHeight="1">
      <c r="A31" s="130" t="s">
        <v>32</v>
      </c>
      <c r="B31" s="137"/>
      <c r="C31" s="138">
        <f>(C26/C13-1)*100</f>
        <v>38.78933488021625</v>
      </c>
      <c r="D31" s="139">
        <f aca="true" t="shared" si="8" ref="D31:P31">(D26/D13-1)*100</f>
        <v>-6.582997026017834</v>
      </c>
      <c r="E31" s="140">
        <f t="shared" si="8"/>
        <v>6.425970322361896</v>
      </c>
      <c r="F31" s="141">
        <f t="shared" si="8"/>
        <v>-5.098828521263432</v>
      </c>
      <c r="G31" s="142">
        <f t="shared" si="8"/>
        <v>5.342063553927301</v>
      </c>
      <c r="H31" s="143">
        <f t="shared" si="8"/>
        <v>5.410625314896711</v>
      </c>
      <c r="I31" s="144">
        <f t="shared" si="8"/>
        <v>5.375069057981752</v>
      </c>
      <c r="J31" s="139">
        <f t="shared" si="8"/>
        <v>0.1827564994101083</v>
      </c>
      <c r="K31" s="145">
        <f t="shared" si="8"/>
        <v>17.974456903673453</v>
      </c>
      <c r="L31" s="145">
        <f t="shared" si="8"/>
        <v>6.134259390160635</v>
      </c>
      <c r="M31" s="140">
        <f t="shared" si="8"/>
        <v>29.32619422572178</v>
      </c>
      <c r="N31" s="140">
        <f t="shared" si="8"/>
        <v>6.4349901476358</v>
      </c>
      <c r="O31" s="146">
        <f t="shared" si="8"/>
        <v>26.86662749762727</v>
      </c>
      <c r="P31" s="147">
        <f t="shared" si="8"/>
        <v>4.093383502352621</v>
      </c>
    </row>
    <row r="32" spans="1:16" ht="6.75" customHeight="1" thickBot="1">
      <c r="A32" s="148"/>
      <c r="B32" s="149"/>
      <c r="C32" s="150"/>
      <c r="D32" s="151"/>
      <c r="E32" s="152"/>
      <c r="F32" s="153"/>
      <c r="G32" s="154"/>
      <c r="H32" s="155"/>
      <c r="I32" s="156"/>
      <c r="J32" s="157"/>
      <c r="K32" s="155"/>
      <c r="L32" s="155"/>
      <c r="M32" s="158"/>
      <c r="N32" s="159"/>
      <c r="O32" s="160"/>
      <c r="P32" s="161"/>
    </row>
    <row r="33" spans="1:16" ht="16.5" customHeight="1">
      <c r="A33" s="162" t="s">
        <v>33</v>
      </c>
      <c r="B33" s="57"/>
      <c r="C33" s="163"/>
      <c r="D33" s="164"/>
      <c r="E33" s="140"/>
      <c r="F33" s="141"/>
      <c r="G33" s="142"/>
      <c r="H33" s="143"/>
      <c r="I33" s="165"/>
      <c r="J33" s="166"/>
      <c r="K33" s="143"/>
      <c r="L33" s="143"/>
      <c r="M33" s="167"/>
      <c r="N33" s="168"/>
      <c r="O33" s="169"/>
      <c r="P33" s="170"/>
    </row>
    <row r="34" spans="1:16" ht="16.5" customHeight="1" thickBot="1">
      <c r="A34" s="171" t="s">
        <v>34</v>
      </c>
      <c r="B34" s="172"/>
      <c r="C34" s="173">
        <f aca="true" t="shared" si="9" ref="C34:P34">(C29/C28-1)*100</f>
        <v>39.33282925193846</v>
      </c>
      <c r="D34" s="174">
        <f t="shared" si="9"/>
        <v>-1.835848399884099</v>
      </c>
      <c r="E34" s="175">
        <f t="shared" si="9"/>
        <v>8.824236998909019</v>
      </c>
      <c r="F34" s="176">
        <f t="shared" si="9"/>
        <v>-0.596762701278819</v>
      </c>
      <c r="G34" s="177">
        <f t="shared" si="9"/>
        <v>5.610553183368716</v>
      </c>
      <c r="H34" s="178">
        <f t="shared" si="9"/>
        <v>7.446221731936009</v>
      </c>
      <c r="I34" s="179">
        <f t="shared" si="9"/>
        <v>6.484236317723835</v>
      </c>
      <c r="J34" s="174">
        <f t="shared" si="9"/>
        <v>6.323675366775494</v>
      </c>
      <c r="K34" s="180">
        <f t="shared" si="9"/>
        <v>24.165959229328273</v>
      </c>
      <c r="L34" s="180">
        <f t="shared" si="9"/>
        <v>12.125311250641492</v>
      </c>
      <c r="M34" s="181">
        <f t="shared" si="9"/>
        <v>43.25790336797417</v>
      </c>
      <c r="N34" s="182">
        <f t="shared" si="9"/>
        <v>12.49402854216315</v>
      </c>
      <c r="O34" s="183">
        <f t="shared" si="9"/>
        <v>26.665509697505165</v>
      </c>
      <c r="P34" s="184">
        <f t="shared" si="9"/>
        <v>10.044280360909742</v>
      </c>
    </row>
    <row r="35" spans="1:13" ht="12.75" customHeight="1" thickTop="1">
      <c r="A35" s="185" t="s">
        <v>35</v>
      </c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8"/>
    </row>
    <row r="36" spans="1:12" ht="12" customHeight="1">
      <c r="A36" s="185" t="s">
        <v>36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</row>
    <row r="37" spans="1:12" ht="13.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</row>
    <row r="38" spans="1:12" ht="13.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</row>
    <row r="39" spans="1:12" ht="13.5">
      <c r="A39" s="189"/>
      <c r="B39" s="189"/>
      <c r="C39" s="190"/>
      <c r="D39" s="189"/>
      <c r="E39" s="189"/>
      <c r="F39" s="189"/>
      <c r="G39" s="189"/>
      <c r="H39" s="189"/>
      <c r="I39" s="189"/>
      <c r="J39" s="189"/>
      <c r="K39" s="189"/>
      <c r="L39" s="189"/>
    </row>
    <row r="40" spans="1:12" ht="13.5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</row>
    <row r="41" spans="1:12" ht="13.5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</row>
    <row r="42" spans="1:12" ht="13.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</row>
    <row r="43" spans="1:12" ht="13.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</row>
    <row r="44" spans="1:12" ht="13.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12" ht="13.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ht="13.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</row>
    <row r="47" spans="1:12" ht="13.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</row>
    <row r="49" spans="1:12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</row>
    <row r="50" spans="1:12" ht="13.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</row>
    <row r="51" spans="1:12" ht="13.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</row>
    <row r="52" spans="1:12" ht="13.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</row>
    <row r="53" spans="1:12" ht="13.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13.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</row>
    <row r="55" spans="1:12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</row>
    <row r="56" spans="1:12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</row>
    <row r="57" spans="1:12" ht="13.5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</row>
    <row r="58" spans="1:12" ht="13.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</row>
    <row r="59" spans="1:12" ht="13.5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</row>
    <row r="60" spans="1:12" ht="13.5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</row>
    <row r="61" spans="1:12" ht="13.5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</row>
    <row r="62" spans="1:12" ht="13.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</row>
    <row r="63" spans="1:12" ht="13.5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</row>
    <row r="64" spans="1:12" ht="13.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</row>
    <row r="65" spans="1:12" ht="13.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</row>
    <row r="66" spans="1:12" ht="13.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</row>
    <row r="67" spans="1:12" ht="13.5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</row>
    <row r="71" spans="1:12" ht="13.5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</row>
    <row r="72" spans="1:12" ht="13.5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</row>
    <row r="73" spans="1:12" ht="13.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</row>
    <row r="74" spans="1:12" ht="13.5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</row>
    <row r="75" spans="1:12" ht="13.5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</row>
    <row r="76" spans="1:12" ht="13.5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</row>
    <row r="77" spans="1:12" ht="13.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</row>
    <row r="78" spans="1:12" ht="13.5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</row>
    <row r="79" spans="1:12" ht="13.5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</row>
    <row r="80" spans="1:12" ht="13.5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</row>
    <row r="81" spans="1:12" ht="13.5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</row>
    <row r="82" spans="1:12" ht="13.5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</row>
    <row r="85" spans="1:12" ht="13.5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</row>
    <row r="86" spans="1:12" ht="13.5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</row>
    <row r="87" spans="1:12" ht="13.5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</row>
    <row r="88" spans="1:12" ht="13.5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</row>
    <row r="89" spans="1:12" ht="13.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</row>
    <row r="90" spans="1:12" ht="13.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</row>
    <row r="91" spans="1:12" ht="13.5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</row>
    <row r="92" spans="1:12" ht="13.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</row>
    <row r="93" spans="1:12" ht="13.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</row>
    <row r="94" spans="1:12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</row>
    <row r="95" spans="1:12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</row>
    <row r="96" spans="1:12" ht="13.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</row>
    <row r="97" spans="1:12" ht="13.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</row>
    <row r="98" spans="1:12" ht="13.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</row>
    <row r="99" spans="1:12" ht="13.5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</row>
    <row r="100" spans="1:12" ht="13.5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</row>
    <row r="101" spans="1:12" ht="13.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</row>
    <row r="102" spans="1:12" ht="13.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</row>
    <row r="103" spans="1:12" ht="13.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</row>
    <row r="104" spans="1:12" ht="13.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</row>
    <row r="105" spans="1:12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</row>
    <row r="106" spans="1:12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</row>
    <row r="107" spans="1:12" ht="13.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</row>
    <row r="108" spans="1:12" ht="13.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</row>
    <row r="109" spans="1:12" ht="13.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</row>
    <row r="110" spans="1:12" ht="13.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</row>
    <row r="111" spans="1:12" ht="13.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</row>
    <row r="112" spans="1:12" ht="13.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</row>
    <row r="113" spans="1:12" ht="13.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</row>
    <row r="114" spans="1:12" ht="13.5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</row>
    <row r="115" spans="1:12" ht="13.5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</row>
    <row r="116" spans="1:12" ht="13.5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</row>
    <row r="117" spans="1:12" ht="13.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</row>
    <row r="118" spans="1:12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</row>
    <row r="119" spans="1:12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</row>
    <row r="120" spans="1:12" ht="13.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</row>
    <row r="121" spans="1:12" ht="13.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</row>
    <row r="122" spans="1:12" ht="13.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</row>
    <row r="123" spans="1:12" ht="13.5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</row>
    <row r="124" spans="1:12" ht="13.5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</row>
    <row r="125" spans="1:12" ht="13.5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</row>
    <row r="126" spans="1:12" ht="13.5">
      <c r="A126" s="189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</row>
    <row r="127" spans="1:12" ht="13.5">
      <c r="A127" s="189"/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</row>
    <row r="128" spans="1:12" ht="13.5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</row>
    <row r="129" spans="1:12" ht="13.5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</row>
    <row r="130" spans="1:12" ht="13.5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</row>
    <row r="131" spans="1:12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</row>
    <row r="132" spans="1:12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</row>
    <row r="133" spans="1:12" ht="13.5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</row>
    <row r="134" spans="1:12" ht="13.5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</row>
    <row r="135" spans="1:12" ht="13.5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</row>
    <row r="136" spans="1:12" ht="13.5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</row>
    <row r="137" spans="1:12" ht="13.5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</row>
    <row r="138" spans="1:12" ht="13.5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</row>
    <row r="139" spans="1:12" ht="13.5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</row>
    <row r="140" spans="1:12" ht="13.5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</row>
    <row r="141" spans="1:12" ht="13.5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</row>
    <row r="142" spans="1:12" ht="13.5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</row>
    <row r="143" spans="1:12" ht="13.5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</row>
    <row r="144" spans="1:12" ht="13.5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</row>
    <row r="145" spans="1:12" ht="13.5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</row>
    <row r="146" spans="1:12" ht="13.5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</row>
    <row r="147" spans="1:12" ht="13.5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</row>
    <row r="148" spans="1:12" ht="13.5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</row>
    <row r="149" spans="1:12" ht="13.5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</row>
    <row r="150" spans="1:12" ht="13.5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</row>
    <row r="151" spans="1:12" ht="13.5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</row>
    <row r="152" spans="1:12" ht="13.5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</row>
    <row r="153" spans="1:12" ht="13.5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</row>
    <row r="154" spans="1:12" ht="13.5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</row>
    <row r="155" spans="1:12" ht="13.5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</row>
    <row r="156" spans="1:12" ht="13.5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</row>
    <row r="157" spans="1:12" ht="13.5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</row>
    <row r="158" spans="1:12" ht="13.5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</row>
    <row r="162" spans="1:12" ht="13.5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</row>
    <row r="163" spans="1:12" ht="13.5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2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</row>
    <row r="168" spans="1:12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</row>
    <row r="169" spans="1:12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</row>
    <row r="170" spans="1:12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</row>
    <row r="171" spans="1:12" ht="13.5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</row>
    <row r="172" spans="1:12" ht="13.5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</row>
    <row r="173" spans="1:12" ht="13.5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</row>
    <row r="174" spans="1:12" ht="13.5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</row>
    <row r="175" spans="1:12" ht="13.5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</row>
    <row r="176" spans="1:12" ht="13.5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</row>
    <row r="177" spans="1:12" ht="13.5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</row>
    <row r="178" spans="1:12" ht="13.5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</row>
    <row r="179" spans="1:12" ht="13.5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</row>
    <row r="180" spans="1:12" ht="13.5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</row>
    <row r="181" spans="1:12" ht="13.5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</row>
    <row r="182" spans="1:12" ht="13.5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</row>
    <row r="183" spans="1:12" ht="13.5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</row>
    <row r="184" spans="1:12" ht="13.5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</row>
    <row r="185" spans="1:12" ht="13.5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</row>
    <row r="186" spans="1:12" ht="13.5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</row>
    <row r="187" spans="1:12" ht="13.5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</row>
    <row r="188" spans="1:12" ht="13.5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</row>
    <row r="189" spans="1:12" ht="13.5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</row>
    <row r="190" spans="1:12" ht="13.5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</row>
    <row r="191" spans="1:12" ht="13.5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</row>
    <row r="192" spans="1:12" ht="13.5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</row>
    <row r="193" spans="1:12" ht="13.5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</row>
    <row r="194" spans="1:12" ht="13.5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</row>
    <row r="195" spans="1:12" ht="13.5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</row>
    <row r="196" spans="1:12" ht="13.5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</row>
    <row r="197" spans="1:12" ht="13.5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</row>
    <row r="198" spans="1:12" ht="13.5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</row>
    <row r="199" spans="1:12" ht="13.5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</row>
    <row r="200" spans="1:12" ht="13.5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</row>
    <row r="201" spans="1:12" ht="13.5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</row>
    <row r="202" spans="1:12" ht="13.5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</row>
    <row r="203" spans="1:12" ht="13.5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</row>
    <row r="204" spans="1:12" ht="13.5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</row>
    <row r="205" spans="1:12" ht="13.5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</row>
    <row r="206" spans="1:12" ht="13.5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</row>
    <row r="207" spans="1:12" ht="13.5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</row>
    <row r="208" spans="1:12" ht="13.5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</row>
    <row r="209" spans="1:12" ht="13.5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</row>
    <row r="210" spans="1:12" ht="13.5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</row>
    <row r="211" spans="1:12" ht="13.5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</row>
    <row r="212" spans="1:12" ht="13.5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</row>
    <row r="213" spans="1:12" ht="13.5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</row>
    <row r="214" spans="1:12" ht="13.5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</row>
    <row r="215" spans="1:12" ht="13.5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</row>
    <row r="216" spans="1:12" ht="13.5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</row>
    <row r="217" spans="1:12" ht="13.5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</row>
    <row r="218" spans="1:12" ht="13.5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</row>
    <row r="219" spans="1:12" ht="13.5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</row>
    <row r="220" spans="1:12" ht="13.5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</row>
    <row r="221" spans="1:12" ht="13.5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</row>
    <row r="222" spans="1:12" ht="13.5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</row>
    <row r="223" spans="1:12" ht="13.5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</row>
    <row r="224" spans="1:12" ht="13.5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</row>
    <row r="225" spans="1:12" ht="13.5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</row>
    <row r="226" spans="1:12" ht="13.5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</row>
    <row r="227" spans="1:12" ht="13.5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</row>
    <row r="228" spans="1:12" ht="13.5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</row>
    <row r="229" spans="1:12" ht="13.5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</row>
    <row r="230" spans="1:12" ht="13.5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</row>
    <row r="231" spans="1:12" ht="13.5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</row>
    <row r="232" spans="1:12" ht="13.5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</row>
    <row r="233" spans="1:12" ht="13.5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</row>
    <row r="234" spans="1:12" ht="13.5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</row>
    <row r="235" spans="1:12" ht="13.5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</row>
    <row r="236" spans="1:12" ht="13.5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</row>
    <row r="237" spans="1:12" ht="13.5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</row>
    <row r="238" spans="1:12" ht="13.5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</row>
    <row r="239" spans="1:12" ht="13.5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</row>
    <row r="240" spans="1:12" ht="13.5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</row>
    <row r="241" spans="1:12" ht="13.5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</row>
    <row r="242" spans="1:12" ht="13.5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</row>
    <row r="243" spans="1:12" ht="13.5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</row>
    <row r="244" spans="1:12" ht="13.5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</row>
    <row r="245" spans="1:12" ht="13.5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</row>
    <row r="246" spans="1:12" ht="13.5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</row>
    <row r="247" spans="1:12" ht="13.5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</row>
    <row r="248" spans="1:12" ht="13.5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</row>
    <row r="249" spans="1:12" ht="13.5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</row>
    <row r="250" spans="1:12" ht="13.5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</row>
    <row r="251" spans="1:12" ht="13.5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</row>
    <row r="252" spans="1:12" ht="13.5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</row>
    <row r="253" spans="1:12" ht="13.5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</row>
    <row r="254" spans="1:12" ht="13.5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</row>
    <row r="255" spans="1:12" ht="13.5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</row>
    <row r="256" spans="1:12" ht="13.5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</row>
    <row r="257" spans="1:12" ht="13.5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</row>
    <row r="258" spans="1:12" ht="13.5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</row>
    <row r="259" spans="1:12" ht="13.5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</row>
    <row r="260" spans="1:12" ht="13.5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</row>
    <row r="261" spans="1:12" ht="13.5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</row>
    <row r="262" spans="1:12" ht="13.5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</row>
    <row r="263" spans="1:12" ht="13.5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</row>
    <row r="264" spans="1:12" ht="13.5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</row>
    <row r="265" spans="1:12" ht="13.5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</row>
    <row r="266" spans="1:12" ht="13.5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</row>
    <row r="267" spans="1:12" ht="13.5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</row>
    <row r="268" spans="1:12" ht="13.5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</row>
    <row r="269" spans="1:12" ht="13.5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</row>
    <row r="270" spans="1:12" ht="13.5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</row>
    <row r="271" spans="1:12" ht="13.5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</row>
    <row r="272" spans="1:12" ht="13.5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</row>
    <row r="273" spans="1:12" ht="13.5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</row>
    <row r="274" spans="1:12" ht="13.5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</row>
    <row r="275" spans="1:12" ht="13.5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</row>
    <row r="276" spans="1:12" ht="13.5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</row>
    <row r="277" spans="1:12" ht="13.5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</row>
    <row r="278" spans="1:12" ht="13.5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</row>
    <row r="279" spans="1:12" ht="13.5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</row>
    <row r="280" spans="1:12" ht="13.5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</row>
    <row r="281" spans="1:12" ht="13.5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</row>
    <row r="282" spans="1:12" ht="13.5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</row>
    <row r="283" spans="1:12" ht="13.5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</row>
    <row r="284" spans="1:12" ht="13.5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</row>
    <row r="285" spans="1:12" ht="13.5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</row>
    <row r="286" spans="1:12" ht="13.5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</row>
    <row r="287" spans="1:12" ht="13.5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</row>
    <row r="288" spans="1:12" ht="13.5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</row>
    <row r="289" spans="1:12" ht="13.5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</row>
    <row r="290" spans="1:12" ht="13.5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</row>
    <row r="291" spans="1:12" ht="13.5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</row>
    <row r="292" spans="1:12" ht="13.5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</row>
    <row r="293" spans="1:12" ht="13.5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</row>
    <row r="294" spans="1:12" ht="13.5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</row>
    <row r="295" spans="1:12" ht="13.5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</row>
    <row r="296" spans="1:12" ht="13.5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</row>
    <row r="297" spans="1:12" ht="13.5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</row>
    <row r="298" spans="1:12" ht="13.5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</row>
    <row r="299" spans="1:12" ht="13.5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</row>
    <row r="300" spans="1:12" ht="13.5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</row>
    <row r="301" spans="1:12" ht="13.5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</row>
    <row r="302" spans="1:12" ht="13.5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</row>
    <row r="303" spans="1:12" ht="13.5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</row>
    <row r="304" spans="1:12" ht="13.5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</row>
    <row r="305" spans="1:12" ht="13.5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</row>
    <row r="306" spans="1:12" ht="13.5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</row>
    <row r="307" spans="1:12" ht="13.5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</row>
    <row r="308" spans="1:12" ht="13.5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</row>
    <row r="309" spans="1:12" ht="13.5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</row>
    <row r="65518" ht="13.5">
      <c r="C65518" s="191" t="e">
        <f>((C65514/C65501)-1)*100</f>
        <v>#DIV/0!</v>
      </c>
    </row>
  </sheetData>
  <sheetProtection/>
  <mergeCells count="16">
    <mergeCell ref="O1:P1"/>
    <mergeCell ref="A4:P5"/>
    <mergeCell ref="O7:P7"/>
    <mergeCell ref="A12:A23"/>
    <mergeCell ref="A9:B9"/>
    <mergeCell ref="G9:I9"/>
    <mergeCell ref="C9:C11"/>
    <mergeCell ref="D9:D11"/>
    <mergeCell ref="E9:E11"/>
    <mergeCell ref="O9:O11"/>
    <mergeCell ref="P9:P11"/>
    <mergeCell ref="F9:F11"/>
    <mergeCell ref="C7:F8"/>
    <mergeCell ref="N9:N11"/>
    <mergeCell ref="G7:N8"/>
    <mergeCell ref="M9:M11"/>
  </mergeCells>
  <conditionalFormatting sqref="A31:B31 Q31:IV31 A34:B34 Q34:IV34">
    <cfRule type="cellIs" priority="1" dxfId="0" operator="lessThan" stopIfTrue="1">
      <formula>0</formula>
    </cfRule>
  </conditionalFormatting>
  <conditionalFormatting sqref="C30:P34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O1:P1" location="INDICE!A1" display="Volver al Indice"/>
  </hyperlinks>
  <printOptions/>
  <pageMargins left="0.2" right="0.03937007874015748" top="0.29" bottom="0.11811023622047245" header="0.07874015748031496" footer="0.07874015748031496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I15"/>
  <sheetViews>
    <sheetView showGridLines="0" zoomScale="98" zoomScaleNormal="98" workbookViewId="0" topLeftCell="A1">
      <pane xSplit="14715" topLeftCell="J1" activePane="topLeft" state="split"/>
      <selection pane="topLeft" activeCell="A1" sqref="A1"/>
      <selection pane="topRight" activeCell="J1" sqref="J1"/>
    </sheetView>
  </sheetViews>
  <sheetFormatPr defaultColWidth="9.140625" defaultRowHeight="12.75"/>
  <cols>
    <col min="1" max="1" width="14.8515625" style="192" customWidth="1"/>
    <col min="2" max="2" width="10.28125" style="192" customWidth="1"/>
    <col min="3" max="3" width="9.00390625" style="192" customWidth="1"/>
    <col min="4" max="4" width="11.421875" style="192" customWidth="1"/>
    <col min="5" max="5" width="7.421875" style="192" customWidth="1"/>
    <col min="6" max="6" width="11.28125" style="192" customWidth="1"/>
    <col min="7" max="7" width="8.8515625" style="192" customWidth="1"/>
    <col min="8" max="8" width="10.28125" style="192" customWidth="1"/>
    <col min="9" max="9" width="7.28125" style="192" customWidth="1"/>
    <col min="10" max="16384" width="9.140625" style="192" customWidth="1"/>
  </cols>
  <sheetData>
    <row r="1" spans="8:9" ht="18.75" thickBot="1">
      <c r="H1" s="820" t="s">
        <v>0</v>
      </c>
      <c r="I1" s="821"/>
    </row>
    <row r="2" ht="3" customHeight="1" thickBot="1"/>
    <row r="3" spans="1:9" ht="30" customHeight="1" thickBot="1">
      <c r="A3" s="829" t="s">
        <v>37</v>
      </c>
      <c r="B3" s="830"/>
      <c r="C3" s="830"/>
      <c r="D3" s="830"/>
      <c r="E3" s="830"/>
      <c r="F3" s="830"/>
      <c r="G3" s="830"/>
      <c r="H3" s="830"/>
      <c r="I3" s="831"/>
    </row>
    <row r="4" spans="1:9" ht="14.25" thickBot="1">
      <c r="A4" s="827" t="s">
        <v>38</v>
      </c>
      <c r="B4" s="822" t="s">
        <v>39</v>
      </c>
      <c r="C4" s="823"/>
      <c r="D4" s="824"/>
      <c r="E4" s="825"/>
      <c r="F4" s="823" t="s">
        <v>40</v>
      </c>
      <c r="G4" s="823"/>
      <c r="H4" s="823"/>
      <c r="I4" s="826"/>
    </row>
    <row r="5" spans="1:9" s="196" customFormat="1" ht="26.25" thickBot="1">
      <c r="A5" s="828"/>
      <c r="B5" s="193" t="s">
        <v>41</v>
      </c>
      <c r="C5" s="194" t="s">
        <v>42</v>
      </c>
      <c r="D5" s="193" t="s">
        <v>43</v>
      </c>
      <c r="E5" s="194" t="s">
        <v>44</v>
      </c>
      <c r="F5" s="193" t="s">
        <v>45</v>
      </c>
      <c r="G5" s="194" t="s">
        <v>42</v>
      </c>
      <c r="H5" s="193" t="s">
        <v>46</v>
      </c>
      <c r="I5" s="195" t="s">
        <v>44</v>
      </c>
    </row>
    <row r="6" spans="1:9" s="201" customFormat="1" ht="16.5" customHeight="1">
      <c r="A6" s="197" t="s">
        <v>4</v>
      </c>
      <c r="B6" s="198">
        <f>SUM(B7:B13)</f>
        <v>928323</v>
      </c>
      <c r="C6" s="199">
        <f>(B6/$B$6)</f>
        <v>1</v>
      </c>
      <c r="D6" s="198">
        <f>SUM(D7:D13)</f>
        <v>668872</v>
      </c>
      <c r="E6" s="200">
        <f aca="true" t="shared" si="0" ref="E6:E13">(B6/D6-1)*100</f>
        <v>38.78933488021625</v>
      </c>
      <c r="F6" s="198">
        <f>SUM(F7:F13)</f>
        <v>1953293</v>
      </c>
      <c r="G6" s="199">
        <f aca="true" t="shared" si="1" ref="G6:G13">(F6/$F$6)</f>
        <v>1</v>
      </c>
      <c r="H6" s="198">
        <f>SUM(H7:H13)</f>
        <v>1401890</v>
      </c>
      <c r="I6" s="200">
        <f aca="true" t="shared" si="2" ref="I6:I13">(F6/H6-1)*100</f>
        <v>39.33282925193846</v>
      </c>
    </row>
    <row r="7" spans="1:9" s="201" customFormat="1" ht="16.5" customHeight="1">
      <c r="A7" s="202" t="s">
        <v>47</v>
      </c>
      <c r="B7" s="203">
        <v>341254</v>
      </c>
      <c r="C7" s="204">
        <f aca="true" t="shared" si="3" ref="C7:C13">B7/$B$6</f>
        <v>0.3676026555412287</v>
      </c>
      <c r="D7" s="203">
        <v>272215</v>
      </c>
      <c r="E7" s="205">
        <f t="shared" si="0"/>
        <v>25.361938173869913</v>
      </c>
      <c r="F7" s="203">
        <v>687857</v>
      </c>
      <c r="G7" s="204">
        <f t="shared" si="1"/>
        <v>0.3521524932511405</v>
      </c>
      <c r="H7" s="203">
        <v>559601</v>
      </c>
      <c r="I7" s="206">
        <f t="shared" si="2"/>
        <v>22.919187063639978</v>
      </c>
    </row>
    <row r="8" spans="1:9" s="201" customFormat="1" ht="16.5" customHeight="1">
      <c r="A8" s="202" t="s">
        <v>48</v>
      </c>
      <c r="B8" s="203">
        <v>188585</v>
      </c>
      <c r="C8" s="204">
        <f t="shared" si="3"/>
        <v>0.20314588779982828</v>
      </c>
      <c r="D8" s="203">
        <v>61221</v>
      </c>
      <c r="E8" s="205">
        <f t="shared" si="0"/>
        <v>208.03972493098772</v>
      </c>
      <c r="F8" s="203">
        <v>391990</v>
      </c>
      <c r="G8" s="204">
        <f t="shared" si="1"/>
        <v>0.2006816181699315</v>
      </c>
      <c r="H8" s="203">
        <v>117402</v>
      </c>
      <c r="I8" s="206">
        <f t="shared" si="2"/>
        <v>233.88698659307337</v>
      </c>
    </row>
    <row r="9" spans="1:9" s="201" customFormat="1" ht="16.5" customHeight="1">
      <c r="A9" s="202" t="s">
        <v>49</v>
      </c>
      <c r="B9" s="203">
        <v>162879</v>
      </c>
      <c r="C9" s="204">
        <f t="shared" si="3"/>
        <v>0.17545509483229435</v>
      </c>
      <c r="D9" s="203">
        <v>131381</v>
      </c>
      <c r="E9" s="205">
        <f t="shared" si="0"/>
        <v>23.974547308971616</v>
      </c>
      <c r="F9" s="203">
        <v>335331</v>
      </c>
      <c r="G9" s="204">
        <f t="shared" si="1"/>
        <v>0.17167470522855505</v>
      </c>
      <c r="H9" s="203">
        <v>274024</v>
      </c>
      <c r="I9" s="206">
        <f t="shared" si="2"/>
        <v>22.372857851867</v>
      </c>
    </row>
    <row r="10" spans="1:9" s="201" customFormat="1" ht="16.5" customHeight="1">
      <c r="A10" s="202" t="s">
        <v>50</v>
      </c>
      <c r="B10" s="203">
        <v>136657</v>
      </c>
      <c r="C10" s="204">
        <f t="shared" si="3"/>
        <v>0.1472084608482177</v>
      </c>
      <c r="D10" s="203">
        <v>110418</v>
      </c>
      <c r="E10" s="205">
        <f t="shared" si="0"/>
        <v>23.76333568802189</v>
      </c>
      <c r="F10" s="203">
        <v>328372</v>
      </c>
      <c r="G10" s="204">
        <f t="shared" si="1"/>
        <v>0.16811200367789164</v>
      </c>
      <c r="H10" s="203">
        <v>254425</v>
      </c>
      <c r="I10" s="206">
        <f t="shared" si="2"/>
        <v>29.064360813599286</v>
      </c>
    </row>
    <row r="11" spans="1:9" s="201" customFormat="1" ht="16.5" customHeight="1">
      <c r="A11" s="202" t="s">
        <v>51</v>
      </c>
      <c r="B11" s="203">
        <v>63155</v>
      </c>
      <c r="C11" s="204">
        <f t="shared" si="3"/>
        <v>0.06803127790650453</v>
      </c>
      <c r="D11" s="203">
        <v>63531</v>
      </c>
      <c r="E11" s="205">
        <f t="shared" si="0"/>
        <v>-0.5918370559254482</v>
      </c>
      <c r="F11" s="203">
        <v>133204</v>
      </c>
      <c r="G11" s="204">
        <f t="shared" si="1"/>
        <v>0.06819458217481965</v>
      </c>
      <c r="H11" s="203">
        <v>133006</v>
      </c>
      <c r="I11" s="206">
        <f t="shared" si="2"/>
        <v>0.14886546471588602</v>
      </c>
    </row>
    <row r="12" spans="1:9" s="201" customFormat="1" ht="16.5" customHeight="1">
      <c r="A12" s="202" t="s">
        <v>52</v>
      </c>
      <c r="B12" s="203">
        <v>23084</v>
      </c>
      <c r="C12" s="204">
        <f t="shared" si="3"/>
        <v>0.024866345011380738</v>
      </c>
      <c r="D12" s="203">
        <v>20275</v>
      </c>
      <c r="E12" s="206">
        <f t="shared" si="0"/>
        <v>13.854500616522802</v>
      </c>
      <c r="F12" s="203">
        <v>48348</v>
      </c>
      <c r="G12" s="204">
        <f t="shared" si="1"/>
        <v>0.024752046927931447</v>
      </c>
      <c r="H12" s="203">
        <v>42508</v>
      </c>
      <c r="I12" s="206">
        <f t="shared" si="2"/>
        <v>13.738590382986725</v>
      </c>
    </row>
    <row r="13" spans="1:9" s="201" customFormat="1" ht="16.5" customHeight="1" thickBot="1">
      <c r="A13" s="207" t="s">
        <v>53</v>
      </c>
      <c r="B13" s="208">
        <v>12709</v>
      </c>
      <c r="C13" s="209">
        <f t="shared" si="3"/>
        <v>0.013690278060545737</v>
      </c>
      <c r="D13" s="208">
        <v>9831</v>
      </c>
      <c r="E13" s="210">
        <f t="shared" si="0"/>
        <v>29.274743159393758</v>
      </c>
      <c r="F13" s="208">
        <v>28191</v>
      </c>
      <c r="G13" s="209">
        <f t="shared" si="1"/>
        <v>0.014432550569730194</v>
      </c>
      <c r="H13" s="208">
        <v>20924</v>
      </c>
      <c r="I13" s="210">
        <f t="shared" si="2"/>
        <v>34.73045306824698</v>
      </c>
    </row>
    <row r="14" ht="14.25">
      <c r="A14" s="211" t="s">
        <v>54</v>
      </c>
    </row>
    <row r="15" ht="14.25">
      <c r="A15" s="185"/>
    </row>
  </sheetData>
  <sheetProtection/>
  <mergeCells count="5">
    <mergeCell ref="H1:I1"/>
    <mergeCell ref="B4:E4"/>
    <mergeCell ref="F4:I4"/>
    <mergeCell ref="A4:A5"/>
    <mergeCell ref="A3:I3"/>
  </mergeCells>
  <conditionalFormatting sqref="I14:I65536 E14:E65536 I3:I5 E3:E5">
    <cfRule type="cellIs" priority="1" dxfId="0" operator="lessThan" stopIfTrue="1">
      <formula>0</formula>
    </cfRule>
  </conditionalFormatting>
  <conditionalFormatting sqref="I6:I13 E6:E1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3" right="0.39" top="1.71" bottom="1" header="0.5" footer="0.5"/>
  <pageSetup horizontalDpi="600" verticalDpi="600" orientation="landscape" scale="1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95" zoomScaleNormal="95" zoomScalePageLayoutView="0" workbookViewId="0" topLeftCell="A1">
      <pane xSplit="14190" topLeftCell="J1" activePane="topLeft" state="split"/>
      <selection pane="topLeft" activeCell="F8" sqref="F8"/>
      <selection pane="topRight" activeCell="J1" sqref="J1"/>
    </sheetView>
  </sheetViews>
  <sheetFormatPr defaultColWidth="9.140625" defaultRowHeight="12.75"/>
  <cols>
    <col min="1" max="1" width="16.140625" style="212" customWidth="1"/>
    <col min="2" max="2" width="11.00390625" style="212" customWidth="1"/>
    <col min="3" max="3" width="10.421875" style="212" customWidth="1"/>
    <col min="4" max="4" width="10.7109375" style="212" customWidth="1"/>
    <col min="5" max="5" width="8.28125" style="212" customWidth="1"/>
    <col min="6" max="6" width="10.57421875" style="212" customWidth="1"/>
    <col min="7" max="7" width="9.28125" style="212" customWidth="1"/>
    <col min="8" max="8" width="10.7109375" style="212" customWidth="1"/>
    <col min="9" max="9" width="7.421875" style="212" customWidth="1"/>
    <col min="10" max="16384" width="9.140625" style="212" customWidth="1"/>
  </cols>
  <sheetData>
    <row r="1" spans="8:9" ht="18.75" thickBot="1">
      <c r="H1" s="820" t="s">
        <v>0</v>
      </c>
      <c r="I1" s="821"/>
    </row>
    <row r="2" ht="3" customHeight="1" thickBot="1"/>
    <row r="3" spans="1:9" ht="26.25" customHeight="1" thickBot="1">
      <c r="A3" s="832" t="s">
        <v>55</v>
      </c>
      <c r="B3" s="833"/>
      <c r="C3" s="833"/>
      <c r="D3" s="833"/>
      <c r="E3" s="833"/>
      <c r="F3" s="833"/>
      <c r="G3" s="833"/>
      <c r="H3" s="833"/>
      <c r="I3" s="834"/>
    </row>
    <row r="4" spans="1:9" ht="14.25" thickBot="1">
      <c r="A4" s="827" t="s">
        <v>38</v>
      </c>
      <c r="B4" s="822" t="s">
        <v>39</v>
      </c>
      <c r="C4" s="823"/>
      <c r="D4" s="824"/>
      <c r="E4" s="825"/>
      <c r="F4" s="823" t="s">
        <v>40</v>
      </c>
      <c r="G4" s="823"/>
      <c r="H4" s="823"/>
      <c r="I4" s="826"/>
    </row>
    <row r="5" spans="1:9" s="213" customFormat="1" ht="33.75" customHeight="1" thickBot="1">
      <c r="A5" s="828"/>
      <c r="B5" s="193" t="s">
        <v>41</v>
      </c>
      <c r="C5" s="194" t="s">
        <v>42</v>
      </c>
      <c r="D5" s="193" t="s">
        <v>43</v>
      </c>
      <c r="E5" s="194" t="s">
        <v>44</v>
      </c>
      <c r="F5" s="193" t="s">
        <v>45</v>
      </c>
      <c r="G5" s="194" t="s">
        <v>42</v>
      </c>
      <c r="H5" s="193" t="s">
        <v>46</v>
      </c>
      <c r="I5" s="195" t="s">
        <v>44</v>
      </c>
    </row>
    <row r="6" spans="1:9" s="219" customFormat="1" ht="16.5" customHeight="1" thickBot="1">
      <c r="A6" s="214" t="s">
        <v>4</v>
      </c>
      <c r="B6" s="215">
        <f>SUM(B7:B21)</f>
        <v>7742.914999999999</v>
      </c>
      <c r="C6" s="216">
        <f>(B6/$B$6)</f>
        <v>1</v>
      </c>
      <c r="D6" s="215">
        <f>SUM(D7:D21)</f>
        <v>8288.55</v>
      </c>
      <c r="E6" s="217">
        <f aca="true" t="shared" si="0" ref="E6:E21">(B6/D6-1)*100</f>
        <v>-6.582997026017823</v>
      </c>
      <c r="F6" s="215">
        <f>SUM(F7:F21)</f>
        <v>14674.078999999996</v>
      </c>
      <c r="G6" s="218">
        <f>(F6/$F$6)*100</f>
        <v>100</v>
      </c>
      <c r="H6" s="215">
        <f>SUM(H7:H21)</f>
        <v>14948.511</v>
      </c>
      <c r="I6" s="217">
        <f aca="true" t="shared" si="1" ref="I6:I21">(F6/H6-1)*100</f>
        <v>-1.8358483998841324</v>
      </c>
    </row>
    <row r="7" spans="1:9" s="225" customFormat="1" ht="16.5" customHeight="1" thickTop="1">
      <c r="A7" s="220" t="s">
        <v>56</v>
      </c>
      <c r="B7" s="221">
        <v>1402.179</v>
      </c>
      <c r="C7" s="222">
        <f aca="true" t="shared" si="2" ref="C7:C21">B7/$B$6</f>
        <v>0.1810918756049886</v>
      </c>
      <c r="D7" s="221">
        <v>1873.53</v>
      </c>
      <c r="E7" s="223">
        <f t="shared" si="0"/>
        <v>-25.158444220268684</v>
      </c>
      <c r="F7" s="221">
        <v>2831.7160000000003</v>
      </c>
      <c r="G7" s="222">
        <f aca="true" t="shared" si="3" ref="G7:G21">(F7/$F$6)</f>
        <v>0.19297401901679834</v>
      </c>
      <c r="H7" s="221">
        <v>2943.416</v>
      </c>
      <c r="I7" s="224">
        <f t="shared" si="1"/>
        <v>-3.7949104034224135</v>
      </c>
    </row>
    <row r="8" spans="1:9" s="225" customFormat="1" ht="16.5" customHeight="1">
      <c r="A8" s="220" t="s">
        <v>57</v>
      </c>
      <c r="B8" s="221">
        <v>1375.8189999999997</v>
      </c>
      <c r="C8" s="222">
        <f t="shared" si="2"/>
        <v>0.17768747299950985</v>
      </c>
      <c r="D8" s="221">
        <v>1370.643</v>
      </c>
      <c r="E8" s="223">
        <f t="shared" si="0"/>
        <v>0.37763297955775155</v>
      </c>
      <c r="F8" s="221">
        <v>2231.845</v>
      </c>
      <c r="G8" s="222">
        <f t="shared" si="3"/>
        <v>0.15209438357255678</v>
      </c>
      <c r="H8" s="221">
        <v>2216.9990000000003</v>
      </c>
      <c r="I8" s="224">
        <f t="shared" si="1"/>
        <v>0.6696439646566965</v>
      </c>
    </row>
    <row r="9" spans="1:9" s="225" customFormat="1" ht="16.5" customHeight="1">
      <c r="A9" s="220" t="s">
        <v>47</v>
      </c>
      <c r="B9" s="221">
        <v>1196.1009999999997</v>
      </c>
      <c r="C9" s="222">
        <f t="shared" si="2"/>
        <v>0.1544768346288187</v>
      </c>
      <c r="D9" s="221">
        <v>1024.4759999999999</v>
      </c>
      <c r="E9" s="223">
        <f t="shared" si="0"/>
        <v>16.7524666268414</v>
      </c>
      <c r="F9" s="221">
        <v>2217.9480000000003</v>
      </c>
      <c r="G9" s="222">
        <f t="shared" si="3"/>
        <v>0.15114733946846007</v>
      </c>
      <c r="H9" s="221">
        <v>1880.7890000000004</v>
      </c>
      <c r="I9" s="224">
        <f t="shared" si="1"/>
        <v>17.926465967208436</v>
      </c>
    </row>
    <row r="10" spans="1:9" s="225" customFormat="1" ht="16.5" customHeight="1">
      <c r="A10" s="220" t="s">
        <v>50</v>
      </c>
      <c r="B10" s="221">
        <v>916.64</v>
      </c>
      <c r="C10" s="222">
        <f t="shared" si="2"/>
        <v>0.11838435524605398</v>
      </c>
      <c r="D10" s="221">
        <v>886.4529999999999</v>
      </c>
      <c r="E10" s="223">
        <f t="shared" si="0"/>
        <v>3.405369489414567</v>
      </c>
      <c r="F10" s="221">
        <v>1903.166</v>
      </c>
      <c r="G10" s="222">
        <f t="shared" si="3"/>
        <v>0.129695771707376</v>
      </c>
      <c r="H10" s="221">
        <v>1843.368</v>
      </c>
      <c r="I10" s="224">
        <f t="shared" si="1"/>
        <v>3.2439534591031105</v>
      </c>
    </row>
    <row r="11" spans="1:9" s="225" customFormat="1" ht="16.5" customHeight="1">
      <c r="A11" s="220" t="s">
        <v>58</v>
      </c>
      <c r="B11" s="221">
        <v>855.2689999999999</v>
      </c>
      <c r="C11" s="222">
        <f t="shared" si="2"/>
        <v>0.11045827056089341</v>
      </c>
      <c r="D11" s="221">
        <v>620.9440000000002</v>
      </c>
      <c r="E11" s="223">
        <f t="shared" si="0"/>
        <v>37.736897369166876</v>
      </c>
      <c r="F11" s="221">
        <v>1593.473</v>
      </c>
      <c r="G11" s="222">
        <f t="shared" si="3"/>
        <v>0.1085910059500157</v>
      </c>
      <c r="H11" s="221">
        <v>1224.6289999999997</v>
      </c>
      <c r="I11" s="224">
        <f t="shared" si="1"/>
        <v>30.11883599032854</v>
      </c>
    </row>
    <row r="12" spans="1:9" s="225" customFormat="1" ht="16.5" customHeight="1">
      <c r="A12" s="220" t="s">
        <v>48</v>
      </c>
      <c r="B12" s="221">
        <v>571.138999999999</v>
      </c>
      <c r="C12" s="222">
        <f t="shared" si="2"/>
        <v>0.07376278830388801</v>
      </c>
      <c r="D12" s="221">
        <v>236.4319999999999</v>
      </c>
      <c r="E12" s="223">
        <f t="shared" si="0"/>
        <v>141.56586248900288</v>
      </c>
      <c r="F12" s="221">
        <v>1051.79</v>
      </c>
      <c r="G12" s="222">
        <f t="shared" si="3"/>
        <v>0.07167673010347023</v>
      </c>
      <c r="H12" s="221">
        <v>469.80799999999954</v>
      </c>
      <c r="I12" s="224">
        <f t="shared" si="1"/>
        <v>123.87656234036051</v>
      </c>
    </row>
    <row r="13" spans="1:9" s="225" customFormat="1" ht="16.5" customHeight="1">
      <c r="A13" s="220" t="s">
        <v>59</v>
      </c>
      <c r="B13" s="221">
        <v>322.924</v>
      </c>
      <c r="C13" s="222">
        <f t="shared" si="2"/>
        <v>0.04170574002168434</v>
      </c>
      <c r="D13" s="221">
        <v>360.44</v>
      </c>
      <c r="E13" s="223">
        <f t="shared" si="0"/>
        <v>-10.408389745866165</v>
      </c>
      <c r="F13" s="221">
        <v>457.124</v>
      </c>
      <c r="G13" s="222">
        <f t="shared" si="3"/>
        <v>0.0311518017587339</v>
      </c>
      <c r="H13" s="221">
        <v>619.19</v>
      </c>
      <c r="I13" s="224">
        <f t="shared" si="1"/>
        <v>-26.173872317059388</v>
      </c>
    </row>
    <row r="14" spans="1:9" s="225" customFormat="1" ht="16.5" customHeight="1">
      <c r="A14" s="220" t="s">
        <v>49</v>
      </c>
      <c r="B14" s="221">
        <v>302.78299999999996</v>
      </c>
      <c r="C14" s="222">
        <f t="shared" si="2"/>
        <v>0.03910452329645876</v>
      </c>
      <c r="D14" s="221">
        <v>340.1840000000001</v>
      </c>
      <c r="E14" s="223">
        <f t="shared" si="0"/>
        <v>-10.994344237236353</v>
      </c>
      <c r="F14" s="221">
        <v>575.836</v>
      </c>
      <c r="G14" s="222">
        <f t="shared" si="3"/>
        <v>0.03924171322779441</v>
      </c>
      <c r="H14" s="221">
        <v>618.8209999999998</v>
      </c>
      <c r="I14" s="224">
        <f t="shared" si="1"/>
        <v>-6.946273639711609</v>
      </c>
    </row>
    <row r="15" spans="1:9" s="225" customFormat="1" ht="16.5" customHeight="1">
      <c r="A15" s="220" t="s">
        <v>60</v>
      </c>
      <c r="B15" s="221">
        <v>231.7</v>
      </c>
      <c r="C15" s="222">
        <f t="shared" si="2"/>
        <v>0.02992413064072123</v>
      </c>
      <c r="D15" s="221">
        <v>477.3970000000001</v>
      </c>
      <c r="E15" s="223">
        <f t="shared" si="0"/>
        <v>-51.46597067011315</v>
      </c>
      <c r="F15" s="221">
        <v>592.64</v>
      </c>
      <c r="G15" s="222">
        <f t="shared" si="3"/>
        <v>0.040386861758070144</v>
      </c>
      <c r="H15" s="221">
        <v>798.7969999999998</v>
      </c>
      <c r="I15" s="224">
        <f t="shared" si="1"/>
        <v>-25.808434433279025</v>
      </c>
    </row>
    <row r="16" spans="1:9" s="225" customFormat="1" ht="16.5" customHeight="1">
      <c r="A16" s="220" t="s">
        <v>61</v>
      </c>
      <c r="B16" s="221">
        <v>213.935</v>
      </c>
      <c r="C16" s="222">
        <f t="shared" si="2"/>
        <v>0.027629775091163992</v>
      </c>
      <c r="D16" s="221">
        <v>395.527</v>
      </c>
      <c r="E16" s="223">
        <f t="shared" si="0"/>
        <v>-45.91140427834256</v>
      </c>
      <c r="F16" s="221">
        <v>439.247</v>
      </c>
      <c r="G16" s="222">
        <f t="shared" si="3"/>
        <v>0.029933531092479475</v>
      </c>
      <c r="H16" s="221">
        <v>743.181</v>
      </c>
      <c r="I16" s="224">
        <f t="shared" si="1"/>
        <v>-40.896363066332434</v>
      </c>
    </row>
    <row r="17" spans="1:9" s="225" customFormat="1" ht="16.5" customHeight="1">
      <c r="A17" s="220" t="s">
        <v>51</v>
      </c>
      <c r="B17" s="221">
        <v>202.99800000000002</v>
      </c>
      <c r="C17" s="222">
        <f t="shared" si="2"/>
        <v>0.02621725797067384</v>
      </c>
      <c r="D17" s="221">
        <v>234.319</v>
      </c>
      <c r="E17" s="223">
        <f t="shared" si="0"/>
        <v>-13.366820445631799</v>
      </c>
      <c r="F17" s="221">
        <v>396.35900000000026</v>
      </c>
      <c r="G17" s="222">
        <f t="shared" si="3"/>
        <v>0.02701082636940965</v>
      </c>
      <c r="H17" s="221">
        <v>518.9419999999997</v>
      </c>
      <c r="I17" s="224">
        <f t="shared" si="1"/>
        <v>-23.62171495080365</v>
      </c>
    </row>
    <row r="18" spans="1:9" s="225" customFormat="1" ht="16.5" customHeight="1">
      <c r="A18" s="226" t="s">
        <v>62</v>
      </c>
      <c r="B18" s="227">
        <v>104.8</v>
      </c>
      <c r="C18" s="222">
        <f t="shared" si="2"/>
        <v>0.013534954212980514</v>
      </c>
      <c r="D18" s="227">
        <v>107.9</v>
      </c>
      <c r="E18" s="223">
        <f t="shared" si="0"/>
        <v>-2.87303058387397</v>
      </c>
      <c r="F18" s="227">
        <v>292.4</v>
      </c>
      <c r="G18" s="222">
        <f t="shared" si="3"/>
        <v>0.019926293159522997</v>
      </c>
      <c r="H18" s="227">
        <v>224.45</v>
      </c>
      <c r="I18" s="224">
        <f t="shared" si="1"/>
        <v>30.274003118734672</v>
      </c>
    </row>
    <row r="19" spans="1:9" s="225" customFormat="1" ht="16.5" customHeight="1">
      <c r="A19" s="226" t="s">
        <v>53</v>
      </c>
      <c r="B19" s="227">
        <v>46.628</v>
      </c>
      <c r="C19" s="222">
        <f t="shared" si="2"/>
        <v>0.00602202142216465</v>
      </c>
      <c r="D19" s="227">
        <v>124.225</v>
      </c>
      <c r="E19" s="223">
        <f t="shared" si="0"/>
        <v>-62.46488227007446</v>
      </c>
      <c r="F19" s="227">
        <v>90.53499999999995</v>
      </c>
      <c r="G19" s="222">
        <f t="shared" si="3"/>
        <v>0.006169722815312632</v>
      </c>
      <c r="H19" s="227">
        <v>287.15399999999977</v>
      </c>
      <c r="I19" s="224">
        <f t="shared" si="1"/>
        <v>-68.4716214992652</v>
      </c>
    </row>
    <row r="20" spans="1:9" s="225" customFormat="1" ht="16.5" customHeight="1">
      <c r="A20" s="226" t="s">
        <v>63</v>
      </c>
      <c r="B20" s="227"/>
      <c r="C20" s="222">
        <f t="shared" si="2"/>
        <v>0</v>
      </c>
      <c r="D20" s="227">
        <v>196.86</v>
      </c>
      <c r="E20" s="223">
        <f t="shared" si="0"/>
        <v>-100</v>
      </c>
      <c r="F20" s="227"/>
      <c r="G20" s="222">
        <f t="shared" si="3"/>
        <v>0</v>
      </c>
      <c r="H20" s="227">
        <v>342.837</v>
      </c>
      <c r="I20" s="224">
        <f t="shared" si="1"/>
        <v>-100</v>
      </c>
    </row>
    <row r="21" spans="1:9" s="225" customFormat="1" ht="16.5" customHeight="1" thickBot="1">
      <c r="A21" s="228" t="s">
        <v>64</v>
      </c>
      <c r="B21" s="229"/>
      <c r="C21" s="230">
        <f t="shared" si="2"/>
        <v>0</v>
      </c>
      <c r="D21" s="229">
        <v>39.22</v>
      </c>
      <c r="E21" s="231">
        <f t="shared" si="0"/>
        <v>-100</v>
      </c>
      <c r="F21" s="229"/>
      <c r="G21" s="230">
        <f t="shared" si="3"/>
        <v>0</v>
      </c>
      <c r="H21" s="229">
        <v>216.13</v>
      </c>
      <c r="I21" s="232">
        <f t="shared" si="1"/>
        <v>-100</v>
      </c>
    </row>
    <row r="22" ht="14.25">
      <c r="A22" s="185" t="s">
        <v>65</v>
      </c>
    </row>
    <row r="23" ht="14.25">
      <c r="A23" s="185" t="s">
        <v>66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22:I65536 E22:E65536 I3:I5 E3:E5">
    <cfRule type="cellIs" priority="2" dxfId="0" operator="lessThan" stopIfTrue="1">
      <formula>0</formula>
    </cfRule>
  </conditionalFormatting>
  <conditionalFormatting sqref="E6:E21 I6:I21">
    <cfRule type="cellIs" priority="2" dxfId="1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75" right="0.39" top="1.07" bottom="1" header="0.5" footer="0.5"/>
  <pageSetup horizontalDpi="600" verticalDpi="600" orientation="landscape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34"/>
  <sheetViews>
    <sheetView showGridLines="0" zoomScale="88" zoomScaleNormal="88" workbookViewId="0" topLeftCell="A1">
      <selection activeCell="G9" sqref="G9"/>
    </sheetView>
  </sheetViews>
  <sheetFormatPr defaultColWidth="9.140625" defaultRowHeight="12.75"/>
  <cols>
    <col min="1" max="1" width="19.00390625" style="233" customWidth="1"/>
    <col min="2" max="4" width="9.57421875" style="233" bestFit="1" customWidth="1"/>
    <col min="5" max="5" width="10.28125" style="233" bestFit="1" customWidth="1"/>
    <col min="6" max="6" width="9.57421875" style="233" bestFit="1" customWidth="1"/>
    <col min="7" max="7" width="9.421875" style="233" customWidth="1"/>
    <col min="8" max="8" width="9.57421875" style="233" bestFit="1" customWidth="1"/>
    <col min="9" max="9" width="9.28125" style="233" customWidth="1"/>
    <col min="10" max="11" width="11.57421875" style="233" bestFit="1" customWidth="1"/>
    <col min="12" max="12" width="11.421875" style="233" bestFit="1" customWidth="1"/>
    <col min="13" max="13" width="10.28125" style="233" bestFit="1" customWidth="1"/>
    <col min="14" max="14" width="11.57421875" style="233" bestFit="1" customWidth="1"/>
    <col min="15" max="15" width="11.140625" style="233" customWidth="1"/>
    <col min="16" max="16" width="11.421875" style="233" bestFit="1" customWidth="1"/>
    <col min="17" max="17" width="10.00390625" style="233" customWidth="1"/>
    <col min="18" max="16384" width="9.140625" style="233" customWidth="1"/>
  </cols>
  <sheetData>
    <row r="1" spans="16:17" ht="18.75" thickBot="1">
      <c r="P1" s="820" t="s">
        <v>0</v>
      </c>
      <c r="Q1" s="821"/>
    </row>
    <row r="2" ht="8.25" customHeight="1" thickBot="1"/>
    <row r="3" spans="1:17" ht="30" customHeight="1" thickBot="1">
      <c r="A3" s="846" t="s">
        <v>67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8"/>
    </row>
    <row r="4" spans="1:17" ht="15.75" customHeight="1" thickBot="1">
      <c r="A4" s="849" t="s">
        <v>68</v>
      </c>
      <c r="B4" s="842" t="s">
        <v>39</v>
      </c>
      <c r="C4" s="843"/>
      <c r="D4" s="843"/>
      <c r="E4" s="843"/>
      <c r="F4" s="843"/>
      <c r="G4" s="843"/>
      <c r="H4" s="843"/>
      <c r="I4" s="844"/>
      <c r="J4" s="845" t="s">
        <v>40</v>
      </c>
      <c r="K4" s="843"/>
      <c r="L4" s="843"/>
      <c r="M4" s="843"/>
      <c r="N4" s="843"/>
      <c r="O4" s="843"/>
      <c r="P4" s="843"/>
      <c r="Q4" s="844"/>
    </row>
    <row r="5" spans="1:17" s="234" customFormat="1" ht="26.25" customHeight="1">
      <c r="A5" s="850"/>
      <c r="B5" s="852" t="s">
        <v>41</v>
      </c>
      <c r="C5" s="836"/>
      <c r="D5" s="837"/>
      <c r="E5" s="840" t="s">
        <v>42</v>
      </c>
      <c r="F5" s="835" t="s">
        <v>69</v>
      </c>
      <c r="G5" s="836"/>
      <c r="H5" s="837"/>
      <c r="I5" s="838" t="s">
        <v>44</v>
      </c>
      <c r="J5" s="835" t="s">
        <v>45</v>
      </c>
      <c r="K5" s="836"/>
      <c r="L5" s="837"/>
      <c r="M5" s="840" t="s">
        <v>42</v>
      </c>
      <c r="N5" s="835" t="s">
        <v>46</v>
      </c>
      <c r="O5" s="836"/>
      <c r="P5" s="837"/>
      <c r="Q5" s="853" t="s">
        <v>44</v>
      </c>
    </row>
    <row r="6" spans="1:17" s="234" customFormat="1" ht="14.25" thickBot="1">
      <c r="A6" s="851"/>
      <c r="B6" s="235" t="s">
        <v>11</v>
      </c>
      <c r="C6" s="236" t="s">
        <v>12</v>
      </c>
      <c r="D6" s="236" t="s">
        <v>13</v>
      </c>
      <c r="E6" s="841"/>
      <c r="F6" s="237" t="s">
        <v>11</v>
      </c>
      <c r="G6" s="238" t="s">
        <v>12</v>
      </c>
      <c r="H6" s="238" t="s">
        <v>13</v>
      </c>
      <c r="I6" s="839"/>
      <c r="J6" s="239" t="s">
        <v>11</v>
      </c>
      <c r="K6" s="236" t="s">
        <v>12</v>
      </c>
      <c r="L6" s="236" t="s">
        <v>13</v>
      </c>
      <c r="M6" s="841"/>
      <c r="N6" s="237" t="s">
        <v>11</v>
      </c>
      <c r="O6" s="238" t="s">
        <v>12</v>
      </c>
      <c r="P6" s="238" t="s">
        <v>13</v>
      </c>
      <c r="Q6" s="854"/>
    </row>
    <row r="7" spans="1:17" s="245" customFormat="1" ht="18.75" customHeight="1" thickBot="1">
      <c r="A7" s="240" t="s">
        <v>4</v>
      </c>
      <c r="B7" s="241">
        <f>SUM(B8:B32)</f>
        <v>202715</v>
      </c>
      <c r="C7" s="242">
        <f>SUM(C8:C32)</f>
        <v>188295</v>
      </c>
      <c r="D7" s="242">
        <f aca="true" t="shared" si="0" ref="D7:D32">C7+B7</f>
        <v>391010</v>
      </c>
      <c r="E7" s="243">
        <f aca="true" t="shared" si="1" ref="E7:E32">(D7/$D$7)</f>
        <v>1</v>
      </c>
      <c r="F7" s="244">
        <f>SUM(F8:F32)</f>
        <v>192435</v>
      </c>
      <c r="G7" s="242">
        <f>SUM(G8:G32)</f>
        <v>178630</v>
      </c>
      <c r="H7" s="241">
        <f aca="true" t="shared" si="2" ref="H7:H32">G7+F7</f>
        <v>371065</v>
      </c>
      <c r="I7" s="243">
        <f aca="true" t="shared" si="3" ref="I7:I21">(D7/H7-1)</f>
        <v>0.05375069057981752</v>
      </c>
      <c r="J7" s="244">
        <f>SUM(J8:J32)</f>
        <v>487003</v>
      </c>
      <c r="K7" s="242">
        <f>SUM(K8:K32)</f>
        <v>449988</v>
      </c>
      <c r="L7" s="242">
        <f aca="true" t="shared" si="4" ref="L7:L32">K7+J7</f>
        <v>936991</v>
      </c>
      <c r="M7" s="243">
        <f aca="true" t="shared" si="5" ref="M7:M32">(L7/$L$7)</f>
        <v>1</v>
      </c>
      <c r="N7" s="244">
        <f>SUM(N8:N32)</f>
        <v>461131</v>
      </c>
      <c r="O7" s="242">
        <f>SUM(O8:O32)</f>
        <v>418803</v>
      </c>
      <c r="P7" s="242">
        <f aca="true" t="shared" si="6" ref="P7:P32">O7+N7</f>
        <v>879934</v>
      </c>
      <c r="Q7" s="243">
        <f aca="true" t="shared" si="7" ref="Q7:Q21">(L7/P7-1)</f>
        <v>0.06484236317723835</v>
      </c>
    </row>
    <row r="8" spans="1:17" ht="18.75" customHeight="1" thickTop="1">
      <c r="A8" s="246" t="s">
        <v>47</v>
      </c>
      <c r="B8" s="247">
        <v>71436</v>
      </c>
      <c r="C8" s="248">
        <v>71928</v>
      </c>
      <c r="D8" s="248">
        <f t="shared" si="0"/>
        <v>143364</v>
      </c>
      <c r="E8" s="249">
        <f t="shared" si="1"/>
        <v>0.3666504692974604</v>
      </c>
      <c r="F8" s="250">
        <v>72122</v>
      </c>
      <c r="G8" s="248">
        <v>75489</v>
      </c>
      <c r="H8" s="248">
        <f t="shared" si="2"/>
        <v>147611</v>
      </c>
      <c r="I8" s="249">
        <f t="shared" si="3"/>
        <v>-0.028771568514541546</v>
      </c>
      <c r="J8" s="250">
        <v>170696</v>
      </c>
      <c r="K8" s="248">
        <v>171202</v>
      </c>
      <c r="L8" s="248">
        <f t="shared" si="4"/>
        <v>341898</v>
      </c>
      <c r="M8" s="249">
        <f t="shared" si="5"/>
        <v>0.3648893105696853</v>
      </c>
      <c r="N8" s="250">
        <v>168332</v>
      </c>
      <c r="O8" s="248">
        <v>172531</v>
      </c>
      <c r="P8" s="248">
        <f t="shared" si="6"/>
        <v>340863</v>
      </c>
      <c r="Q8" s="251">
        <f t="shared" si="7"/>
        <v>0.0030364105227027594</v>
      </c>
    </row>
    <row r="9" spans="1:17" ht="18.75" customHeight="1">
      <c r="A9" s="252" t="s">
        <v>50</v>
      </c>
      <c r="B9" s="253">
        <v>15244</v>
      </c>
      <c r="C9" s="254">
        <v>13741</v>
      </c>
      <c r="D9" s="254">
        <f t="shared" si="0"/>
        <v>28985</v>
      </c>
      <c r="E9" s="255">
        <f t="shared" si="1"/>
        <v>0.07412853891204829</v>
      </c>
      <c r="F9" s="256">
        <v>18702</v>
      </c>
      <c r="G9" s="254">
        <v>13594</v>
      </c>
      <c r="H9" s="254">
        <f t="shared" si="2"/>
        <v>32296</v>
      </c>
      <c r="I9" s="255">
        <f t="shared" si="3"/>
        <v>-0.10252043596730243</v>
      </c>
      <c r="J9" s="256">
        <v>35871</v>
      </c>
      <c r="K9" s="254">
        <v>31902</v>
      </c>
      <c r="L9" s="254">
        <f t="shared" si="4"/>
        <v>67773</v>
      </c>
      <c r="M9" s="255">
        <f t="shared" si="5"/>
        <v>0.07233047062351719</v>
      </c>
      <c r="N9" s="256">
        <v>46449</v>
      </c>
      <c r="O9" s="254">
        <v>33763</v>
      </c>
      <c r="P9" s="254">
        <f t="shared" si="6"/>
        <v>80212</v>
      </c>
      <c r="Q9" s="257">
        <f t="shared" si="7"/>
        <v>-0.15507654715005237</v>
      </c>
    </row>
    <row r="10" spans="1:17" ht="18.75" customHeight="1">
      <c r="A10" s="252" t="s">
        <v>70</v>
      </c>
      <c r="B10" s="253">
        <v>14956</v>
      </c>
      <c r="C10" s="254">
        <v>13630</v>
      </c>
      <c r="D10" s="254">
        <f t="shared" si="0"/>
        <v>28586</v>
      </c>
      <c r="E10" s="255">
        <f t="shared" si="1"/>
        <v>0.07310810465205493</v>
      </c>
      <c r="F10" s="256">
        <v>14013</v>
      </c>
      <c r="G10" s="254">
        <v>12866</v>
      </c>
      <c r="H10" s="254">
        <f t="shared" si="2"/>
        <v>26879</v>
      </c>
      <c r="I10" s="255">
        <f t="shared" si="3"/>
        <v>0.06350682689088138</v>
      </c>
      <c r="J10" s="256">
        <v>34589</v>
      </c>
      <c r="K10" s="254">
        <v>30535</v>
      </c>
      <c r="L10" s="254">
        <f t="shared" si="4"/>
        <v>65124</v>
      </c>
      <c r="M10" s="255">
        <f t="shared" si="5"/>
        <v>0.06950333567771728</v>
      </c>
      <c r="N10" s="256">
        <v>32674</v>
      </c>
      <c r="O10" s="254">
        <v>28420</v>
      </c>
      <c r="P10" s="254">
        <f t="shared" si="6"/>
        <v>61094</v>
      </c>
      <c r="Q10" s="257">
        <f t="shared" si="7"/>
        <v>0.06596392444429888</v>
      </c>
    </row>
    <row r="11" spans="1:17" ht="18.75" customHeight="1">
      <c r="A11" s="252" t="s">
        <v>71</v>
      </c>
      <c r="B11" s="253">
        <v>13398</v>
      </c>
      <c r="C11" s="254">
        <v>13488</v>
      </c>
      <c r="D11" s="254">
        <f t="shared" si="0"/>
        <v>26886</v>
      </c>
      <c r="E11" s="255">
        <f t="shared" si="1"/>
        <v>0.06876038975985269</v>
      </c>
      <c r="F11" s="256">
        <v>13092</v>
      </c>
      <c r="G11" s="254">
        <v>12818</v>
      </c>
      <c r="H11" s="254">
        <f t="shared" si="2"/>
        <v>25910</v>
      </c>
      <c r="I11" s="255">
        <f t="shared" si="3"/>
        <v>0.03766885372443074</v>
      </c>
      <c r="J11" s="256">
        <v>36151</v>
      </c>
      <c r="K11" s="254">
        <v>34046</v>
      </c>
      <c r="L11" s="254">
        <f t="shared" si="4"/>
        <v>70197</v>
      </c>
      <c r="M11" s="255">
        <f t="shared" si="5"/>
        <v>0.07491747519453229</v>
      </c>
      <c r="N11" s="256">
        <v>34417</v>
      </c>
      <c r="O11" s="254">
        <v>33948</v>
      </c>
      <c r="P11" s="254">
        <f t="shared" si="6"/>
        <v>68365</v>
      </c>
      <c r="Q11" s="257">
        <f t="shared" si="7"/>
        <v>0.026797337819059353</v>
      </c>
    </row>
    <row r="12" spans="1:17" ht="18.75" customHeight="1">
      <c r="A12" s="252" t="s">
        <v>72</v>
      </c>
      <c r="B12" s="253">
        <v>9340</v>
      </c>
      <c r="C12" s="254">
        <v>7878</v>
      </c>
      <c r="D12" s="254">
        <f t="shared" si="0"/>
        <v>17218</v>
      </c>
      <c r="E12" s="255">
        <f t="shared" si="1"/>
        <v>0.04403467941996368</v>
      </c>
      <c r="F12" s="256">
        <v>4862</v>
      </c>
      <c r="G12" s="254">
        <v>4120</v>
      </c>
      <c r="H12" s="254">
        <f t="shared" si="2"/>
        <v>8982</v>
      </c>
      <c r="I12" s="255">
        <f t="shared" si="3"/>
        <v>0.9169450011133378</v>
      </c>
      <c r="J12" s="256">
        <v>19693</v>
      </c>
      <c r="K12" s="254">
        <v>18996</v>
      </c>
      <c r="L12" s="254">
        <f t="shared" si="4"/>
        <v>38689</v>
      </c>
      <c r="M12" s="255">
        <f t="shared" si="5"/>
        <v>0.041290684755776734</v>
      </c>
      <c r="N12" s="256">
        <v>10218</v>
      </c>
      <c r="O12" s="254">
        <v>10345</v>
      </c>
      <c r="P12" s="254">
        <f t="shared" si="6"/>
        <v>20563</v>
      </c>
      <c r="Q12" s="257">
        <f t="shared" si="7"/>
        <v>0.8814861644701648</v>
      </c>
    </row>
    <row r="13" spans="1:17" ht="18.75" customHeight="1">
      <c r="A13" s="252" t="s">
        <v>73</v>
      </c>
      <c r="B13" s="253">
        <v>8233</v>
      </c>
      <c r="C13" s="254">
        <v>8224</v>
      </c>
      <c r="D13" s="254">
        <f t="shared" si="0"/>
        <v>16457</v>
      </c>
      <c r="E13" s="255">
        <f t="shared" si="1"/>
        <v>0.04208843763586609</v>
      </c>
      <c r="F13" s="256">
        <v>3546</v>
      </c>
      <c r="G13" s="254">
        <v>4123</v>
      </c>
      <c r="H13" s="254">
        <f t="shared" si="2"/>
        <v>7669</v>
      </c>
      <c r="I13" s="255">
        <f t="shared" si="3"/>
        <v>1.1459121137045245</v>
      </c>
      <c r="J13" s="256">
        <v>20416</v>
      </c>
      <c r="K13" s="254">
        <v>19762</v>
      </c>
      <c r="L13" s="254">
        <f t="shared" si="4"/>
        <v>40178</v>
      </c>
      <c r="M13" s="255">
        <f t="shared" si="5"/>
        <v>0.04287981421379714</v>
      </c>
      <c r="N13" s="256">
        <v>10136</v>
      </c>
      <c r="O13" s="254">
        <v>10537</v>
      </c>
      <c r="P13" s="254">
        <f t="shared" si="6"/>
        <v>20673</v>
      </c>
      <c r="Q13" s="257">
        <f t="shared" si="7"/>
        <v>0.9435011851206889</v>
      </c>
    </row>
    <row r="14" spans="1:17" ht="18.75" customHeight="1">
      <c r="A14" s="252" t="s">
        <v>74</v>
      </c>
      <c r="B14" s="253">
        <v>8865</v>
      </c>
      <c r="C14" s="254">
        <v>7231</v>
      </c>
      <c r="D14" s="254">
        <f t="shared" si="0"/>
        <v>16096</v>
      </c>
      <c r="E14" s="255">
        <f t="shared" si="1"/>
        <v>0.0411651875911102</v>
      </c>
      <c r="F14" s="256">
        <v>8819</v>
      </c>
      <c r="G14" s="254">
        <v>7350</v>
      </c>
      <c r="H14" s="254">
        <f t="shared" si="2"/>
        <v>16169</v>
      </c>
      <c r="I14" s="255">
        <f t="shared" si="3"/>
        <v>-0.00451481229513262</v>
      </c>
      <c r="J14" s="256">
        <v>20730</v>
      </c>
      <c r="K14" s="254">
        <v>17398</v>
      </c>
      <c r="L14" s="254">
        <f t="shared" si="4"/>
        <v>38128</v>
      </c>
      <c r="M14" s="255">
        <f t="shared" si="5"/>
        <v>0.04069195968797993</v>
      </c>
      <c r="N14" s="256">
        <v>21830</v>
      </c>
      <c r="O14" s="254">
        <v>16757</v>
      </c>
      <c r="P14" s="254">
        <f t="shared" si="6"/>
        <v>38587</v>
      </c>
      <c r="Q14" s="257">
        <f t="shared" si="7"/>
        <v>-0.011895197864565832</v>
      </c>
    </row>
    <row r="15" spans="1:17" ht="18.75" customHeight="1">
      <c r="A15" s="252" t="s">
        <v>75</v>
      </c>
      <c r="B15" s="253">
        <v>7489</v>
      </c>
      <c r="C15" s="254">
        <v>6491</v>
      </c>
      <c r="D15" s="254">
        <f t="shared" si="0"/>
        <v>13980</v>
      </c>
      <c r="E15" s="255">
        <f t="shared" si="1"/>
        <v>0.03575356128999258</v>
      </c>
      <c r="F15" s="256">
        <v>6188</v>
      </c>
      <c r="G15" s="254">
        <v>5235</v>
      </c>
      <c r="H15" s="254">
        <f t="shared" si="2"/>
        <v>11423</v>
      </c>
      <c r="I15" s="255">
        <f t="shared" si="3"/>
        <v>0.22384662522979948</v>
      </c>
      <c r="J15" s="256">
        <v>15506</v>
      </c>
      <c r="K15" s="254">
        <v>15535</v>
      </c>
      <c r="L15" s="254">
        <f t="shared" si="4"/>
        <v>31041</v>
      </c>
      <c r="M15" s="255">
        <f t="shared" si="5"/>
        <v>0.03312838650531329</v>
      </c>
      <c r="N15" s="256">
        <v>12187</v>
      </c>
      <c r="O15" s="254">
        <v>12186</v>
      </c>
      <c r="P15" s="254">
        <f t="shared" si="6"/>
        <v>24373</v>
      </c>
      <c r="Q15" s="257">
        <f t="shared" si="7"/>
        <v>0.27358142206540026</v>
      </c>
    </row>
    <row r="16" spans="1:17" ht="18.75" customHeight="1">
      <c r="A16" s="252" t="s">
        <v>76</v>
      </c>
      <c r="B16" s="253">
        <v>7055</v>
      </c>
      <c r="C16" s="254">
        <v>6865</v>
      </c>
      <c r="D16" s="254">
        <f t="shared" si="0"/>
        <v>13920</v>
      </c>
      <c r="E16" s="255">
        <f t="shared" si="1"/>
        <v>0.03560011252909133</v>
      </c>
      <c r="F16" s="256">
        <v>6708</v>
      </c>
      <c r="G16" s="254">
        <v>6696</v>
      </c>
      <c r="H16" s="254">
        <f t="shared" si="2"/>
        <v>13404</v>
      </c>
      <c r="I16" s="255">
        <f t="shared" si="3"/>
        <v>0.038495971351835356</v>
      </c>
      <c r="J16" s="256">
        <v>17392</v>
      </c>
      <c r="K16" s="254">
        <v>15964</v>
      </c>
      <c r="L16" s="254">
        <f t="shared" si="4"/>
        <v>33356</v>
      </c>
      <c r="M16" s="255">
        <f t="shared" si="5"/>
        <v>0.03559906125032151</v>
      </c>
      <c r="N16" s="256">
        <v>16507</v>
      </c>
      <c r="O16" s="254">
        <v>16222</v>
      </c>
      <c r="P16" s="254">
        <f t="shared" si="6"/>
        <v>32729</v>
      </c>
      <c r="Q16" s="257">
        <f t="shared" si="7"/>
        <v>0.019157322252436604</v>
      </c>
    </row>
    <row r="17" spans="1:17" ht="18.75" customHeight="1">
      <c r="A17" s="252" t="s">
        <v>49</v>
      </c>
      <c r="B17" s="253">
        <v>9274</v>
      </c>
      <c r="C17" s="254">
        <v>4058</v>
      </c>
      <c r="D17" s="254">
        <f t="shared" si="0"/>
        <v>13332</v>
      </c>
      <c r="E17" s="255">
        <f t="shared" si="1"/>
        <v>0.03409631467225902</v>
      </c>
      <c r="F17" s="256">
        <v>11381</v>
      </c>
      <c r="G17" s="254">
        <v>5575</v>
      </c>
      <c r="H17" s="254">
        <f t="shared" si="2"/>
        <v>16956</v>
      </c>
      <c r="I17" s="255">
        <f t="shared" si="3"/>
        <v>-0.21372965322009907</v>
      </c>
      <c r="J17" s="256">
        <v>24395</v>
      </c>
      <c r="K17" s="254">
        <v>10111</v>
      </c>
      <c r="L17" s="254">
        <f t="shared" si="4"/>
        <v>34506</v>
      </c>
      <c r="M17" s="255">
        <f t="shared" si="5"/>
        <v>0.036826394276999457</v>
      </c>
      <c r="N17" s="256">
        <v>27205</v>
      </c>
      <c r="O17" s="254">
        <v>12128</v>
      </c>
      <c r="P17" s="254">
        <f t="shared" si="6"/>
        <v>39333</v>
      </c>
      <c r="Q17" s="257">
        <f t="shared" si="7"/>
        <v>-0.12272137899473723</v>
      </c>
    </row>
    <row r="18" spans="1:17" ht="18.75" customHeight="1">
      <c r="A18" s="252" t="s">
        <v>77</v>
      </c>
      <c r="B18" s="253">
        <v>6513</v>
      </c>
      <c r="C18" s="254">
        <v>5214</v>
      </c>
      <c r="D18" s="254">
        <f t="shared" si="0"/>
        <v>11727</v>
      </c>
      <c r="E18" s="255">
        <f t="shared" si="1"/>
        <v>0.02999156031815043</v>
      </c>
      <c r="F18" s="256">
        <v>6744</v>
      </c>
      <c r="G18" s="254">
        <v>5205</v>
      </c>
      <c r="H18" s="254">
        <f t="shared" si="2"/>
        <v>11949</v>
      </c>
      <c r="I18" s="255">
        <f t="shared" si="3"/>
        <v>-0.018578960582475545</v>
      </c>
      <c r="J18" s="256">
        <v>14556</v>
      </c>
      <c r="K18" s="254">
        <v>12417</v>
      </c>
      <c r="L18" s="254">
        <f t="shared" si="4"/>
        <v>26973</v>
      </c>
      <c r="M18" s="255">
        <f t="shared" si="5"/>
        <v>0.028786829329203803</v>
      </c>
      <c r="N18" s="256">
        <v>14900</v>
      </c>
      <c r="O18" s="254">
        <v>11853</v>
      </c>
      <c r="P18" s="254">
        <f t="shared" si="6"/>
        <v>26753</v>
      </c>
      <c r="Q18" s="257">
        <f t="shared" si="7"/>
        <v>0.008223376817553252</v>
      </c>
    </row>
    <row r="19" spans="1:17" ht="18.75" customHeight="1">
      <c r="A19" s="252" t="s">
        <v>48</v>
      </c>
      <c r="B19" s="253">
        <v>5839</v>
      </c>
      <c r="C19" s="254">
        <v>5881</v>
      </c>
      <c r="D19" s="254">
        <f t="shared" si="0"/>
        <v>11720</v>
      </c>
      <c r="E19" s="255">
        <f t="shared" si="1"/>
        <v>0.029973657962711953</v>
      </c>
      <c r="F19" s="256">
        <v>2719</v>
      </c>
      <c r="G19" s="254">
        <v>2702</v>
      </c>
      <c r="H19" s="254">
        <f t="shared" si="2"/>
        <v>5421</v>
      </c>
      <c r="I19" s="255">
        <f t="shared" si="3"/>
        <v>1.1619627375023058</v>
      </c>
      <c r="J19" s="256">
        <v>13487</v>
      </c>
      <c r="K19" s="254">
        <v>13263</v>
      </c>
      <c r="L19" s="254">
        <f t="shared" si="4"/>
        <v>26750</v>
      </c>
      <c r="M19" s="255">
        <f t="shared" si="5"/>
        <v>0.028548833446639294</v>
      </c>
      <c r="N19" s="256">
        <v>6823</v>
      </c>
      <c r="O19" s="254">
        <v>6112</v>
      </c>
      <c r="P19" s="254">
        <f t="shared" si="6"/>
        <v>12935</v>
      </c>
      <c r="Q19" s="257">
        <f t="shared" si="7"/>
        <v>1.06803247004252</v>
      </c>
    </row>
    <row r="20" spans="1:17" ht="18.75" customHeight="1">
      <c r="A20" s="252" t="s">
        <v>78</v>
      </c>
      <c r="B20" s="253">
        <v>4813</v>
      </c>
      <c r="C20" s="254">
        <v>4810</v>
      </c>
      <c r="D20" s="254">
        <f t="shared" si="0"/>
        <v>9623</v>
      </c>
      <c r="E20" s="255">
        <f t="shared" si="1"/>
        <v>0.024610623769213063</v>
      </c>
      <c r="F20" s="256">
        <v>4373</v>
      </c>
      <c r="G20" s="254">
        <v>4039</v>
      </c>
      <c r="H20" s="254">
        <f t="shared" si="2"/>
        <v>8412</v>
      </c>
      <c r="I20" s="255">
        <f t="shared" si="3"/>
        <v>0.14396100808368995</v>
      </c>
      <c r="J20" s="256">
        <v>14187</v>
      </c>
      <c r="K20" s="254">
        <v>12562</v>
      </c>
      <c r="L20" s="254">
        <f t="shared" si="4"/>
        <v>26749</v>
      </c>
      <c r="M20" s="255">
        <f t="shared" si="5"/>
        <v>0.02854776620052914</v>
      </c>
      <c r="N20" s="256">
        <v>13012</v>
      </c>
      <c r="O20" s="254">
        <v>10678</v>
      </c>
      <c r="P20" s="254">
        <f t="shared" si="6"/>
        <v>23690</v>
      </c>
      <c r="Q20" s="257">
        <f t="shared" si="7"/>
        <v>0.12912621359223309</v>
      </c>
    </row>
    <row r="21" spans="1:17" ht="18.75" customHeight="1">
      <c r="A21" s="252" t="s">
        <v>79</v>
      </c>
      <c r="B21" s="253">
        <v>4410</v>
      </c>
      <c r="C21" s="254">
        <v>3665</v>
      </c>
      <c r="D21" s="254">
        <f t="shared" si="0"/>
        <v>8075</v>
      </c>
      <c r="E21" s="255">
        <f t="shared" si="1"/>
        <v>0.020651645737960665</v>
      </c>
      <c r="F21" s="256">
        <v>4023</v>
      </c>
      <c r="G21" s="254">
        <v>3735</v>
      </c>
      <c r="H21" s="254">
        <f t="shared" si="2"/>
        <v>7758</v>
      </c>
      <c r="I21" s="255">
        <f t="shared" si="3"/>
        <v>0.04086104666151069</v>
      </c>
      <c r="J21" s="256">
        <v>11811</v>
      </c>
      <c r="K21" s="254">
        <v>8718</v>
      </c>
      <c r="L21" s="254">
        <f t="shared" si="4"/>
        <v>20529</v>
      </c>
      <c r="M21" s="255">
        <f t="shared" si="5"/>
        <v>0.021909495395366657</v>
      </c>
      <c r="N21" s="256">
        <v>10519</v>
      </c>
      <c r="O21" s="254">
        <v>8288</v>
      </c>
      <c r="P21" s="254">
        <f t="shared" si="6"/>
        <v>18807</v>
      </c>
      <c r="Q21" s="257">
        <f t="shared" si="7"/>
        <v>0.09156165257616844</v>
      </c>
    </row>
    <row r="22" spans="1:17" ht="18.75" customHeight="1">
      <c r="A22" s="252" t="s">
        <v>80</v>
      </c>
      <c r="B22" s="253">
        <v>2883</v>
      </c>
      <c r="C22" s="254">
        <v>2956</v>
      </c>
      <c r="D22" s="254">
        <f t="shared" si="0"/>
        <v>5839</v>
      </c>
      <c r="E22" s="255">
        <f t="shared" si="1"/>
        <v>0.014933121915040535</v>
      </c>
      <c r="F22" s="256">
        <v>1703</v>
      </c>
      <c r="G22" s="254">
        <v>2076</v>
      </c>
      <c r="H22" s="254">
        <f t="shared" si="2"/>
        <v>3779</v>
      </c>
      <c r="I22" s="255"/>
      <c r="J22" s="256">
        <v>7327</v>
      </c>
      <c r="K22" s="254">
        <v>7328</v>
      </c>
      <c r="L22" s="254">
        <f t="shared" si="4"/>
        <v>14655</v>
      </c>
      <c r="M22" s="255">
        <f t="shared" si="5"/>
        <v>0.015640491744317715</v>
      </c>
      <c r="N22" s="256">
        <v>1703</v>
      </c>
      <c r="O22" s="254">
        <v>2076</v>
      </c>
      <c r="P22" s="254">
        <f t="shared" si="6"/>
        <v>3779</v>
      </c>
      <c r="Q22" s="257"/>
    </row>
    <row r="23" spans="1:17" ht="18.75" customHeight="1">
      <c r="A23" s="252" t="s">
        <v>81</v>
      </c>
      <c r="B23" s="253">
        <v>2781</v>
      </c>
      <c r="C23" s="254">
        <v>2423</v>
      </c>
      <c r="D23" s="254">
        <f t="shared" si="0"/>
        <v>5204</v>
      </c>
      <c r="E23" s="255">
        <f t="shared" si="1"/>
        <v>0.013309122528835579</v>
      </c>
      <c r="F23" s="256">
        <v>1461</v>
      </c>
      <c r="G23" s="254">
        <v>1353</v>
      </c>
      <c r="H23" s="254">
        <f t="shared" si="2"/>
        <v>2814</v>
      </c>
      <c r="I23" s="255">
        <f aca="true" t="shared" si="8" ref="I23:I32">(D23/H23-1)</f>
        <v>0.8493248045486852</v>
      </c>
      <c r="J23" s="256">
        <v>5899</v>
      </c>
      <c r="K23" s="254">
        <v>5758</v>
      </c>
      <c r="L23" s="254">
        <f t="shared" si="4"/>
        <v>11657</v>
      </c>
      <c r="M23" s="255">
        <f t="shared" si="5"/>
        <v>0.012440887906073804</v>
      </c>
      <c r="N23" s="256">
        <v>3319</v>
      </c>
      <c r="O23" s="254">
        <v>3257</v>
      </c>
      <c r="P23" s="254">
        <f t="shared" si="6"/>
        <v>6576</v>
      </c>
      <c r="Q23" s="257">
        <f aca="true" t="shared" si="9" ref="Q23:Q32">(L23/P23-1)</f>
        <v>0.7726581508515815</v>
      </c>
    </row>
    <row r="24" spans="1:17" ht="18.75" customHeight="1">
      <c r="A24" s="252" t="s">
        <v>82</v>
      </c>
      <c r="B24" s="253">
        <v>2479</v>
      </c>
      <c r="C24" s="254">
        <v>2609</v>
      </c>
      <c r="D24" s="254">
        <f t="shared" si="0"/>
        <v>5088</v>
      </c>
      <c r="E24" s="255">
        <f t="shared" si="1"/>
        <v>0.013012454924426485</v>
      </c>
      <c r="F24" s="256">
        <v>2579</v>
      </c>
      <c r="G24" s="254">
        <v>2726</v>
      </c>
      <c r="H24" s="254">
        <f t="shared" si="2"/>
        <v>5305</v>
      </c>
      <c r="I24" s="255">
        <f t="shared" si="8"/>
        <v>-0.04090480678605091</v>
      </c>
      <c r="J24" s="256">
        <v>6605</v>
      </c>
      <c r="K24" s="254">
        <v>7352</v>
      </c>
      <c r="L24" s="254">
        <f t="shared" si="4"/>
        <v>13957</v>
      </c>
      <c r="M24" s="255">
        <f t="shared" si="5"/>
        <v>0.014895553959429706</v>
      </c>
      <c r="N24" s="256">
        <v>6675</v>
      </c>
      <c r="O24" s="254">
        <v>7751</v>
      </c>
      <c r="P24" s="254">
        <f t="shared" si="6"/>
        <v>14426</v>
      </c>
      <c r="Q24" s="257">
        <f t="shared" si="9"/>
        <v>-0.03251074448911684</v>
      </c>
    </row>
    <row r="25" spans="1:17" ht="18.75" customHeight="1">
      <c r="A25" s="252" t="s">
        <v>83</v>
      </c>
      <c r="B25" s="253">
        <v>2228</v>
      </c>
      <c r="C25" s="254">
        <v>2012</v>
      </c>
      <c r="D25" s="254">
        <f t="shared" si="0"/>
        <v>4240</v>
      </c>
      <c r="E25" s="255">
        <f t="shared" si="1"/>
        <v>0.010843712437022071</v>
      </c>
      <c r="F25" s="256">
        <v>2121</v>
      </c>
      <c r="G25" s="254">
        <v>1679</v>
      </c>
      <c r="H25" s="254">
        <f t="shared" si="2"/>
        <v>3800</v>
      </c>
      <c r="I25" s="255">
        <f t="shared" si="8"/>
        <v>0.11578947368421044</v>
      </c>
      <c r="J25" s="256">
        <v>4842</v>
      </c>
      <c r="K25" s="254">
        <v>4370</v>
      </c>
      <c r="L25" s="254">
        <f t="shared" si="4"/>
        <v>9212</v>
      </c>
      <c r="M25" s="255">
        <f t="shared" si="5"/>
        <v>0.009831471166745464</v>
      </c>
      <c r="N25" s="256">
        <v>4662</v>
      </c>
      <c r="O25" s="254">
        <v>3859</v>
      </c>
      <c r="P25" s="254">
        <f t="shared" si="6"/>
        <v>8521</v>
      </c>
      <c r="Q25" s="257">
        <f t="shared" si="9"/>
        <v>0.08109376833704962</v>
      </c>
    </row>
    <row r="26" spans="1:17" ht="18.75" customHeight="1">
      <c r="A26" s="252" t="s">
        <v>84</v>
      </c>
      <c r="B26" s="253">
        <v>1534</v>
      </c>
      <c r="C26" s="254">
        <v>1504</v>
      </c>
      <c r="D26" s="254">
        <f t="shared" si="0"/>
        <v>3038</v>
      </c>
      <c r="E26" s="255">
        <f t="shared" si="1"/>
        <v>0.007769622260300248</v>
      </c>
      <c r="F26" s="256">
        <v>1454</v>
      </c>
      <c r="G26" s="254">
        <v>1465</v>
      </c>
      <c r="H26" s="254">
        <f t="shared" si="2"/>
        <v>2919</v>
      </c>
      <c r="I26" s="255">
        <f t="shared" si="8"/>
        <v>0.04076738609112707</v>
      </c>
      <c r="J26" s="256">
        <v>2916</v>
      </c>
      <c r="K26" s="254">
        <v>2848</v>
      </c>
      <c r="L26" s="254">
        <f t="shared" si="4"/>
        <v>5764</v>
      </c>
      <c r="M26" s="255">
        <f t="shared" si="5"/>
        <v>0.006151606578931921</v>
      </c>
      <c r="N26" s="256">
        <v>3454</v>
      </c>
      <c r="O26" s="254">
        <v>3676</v>
      </c>
      <c r="P26" s="254">
        <f t="shared" si="6"/>
        <v>7130</v>
      </c>
      <c r="Q26" s="257">
        <f t="shared" si="9"/>
        <v>-0.19158485273492287</v>
      </c>
    </row>
    <row r="27" spans="1:17" ht="18.75" customHeight="1">
      <c r="A27" s="252" t="s">
        <v>85</v>
      </c>
      <c r="B27" s="253">
        <v>1539</v>
      </c>
      <c r="C27" s="254">
        <v>1354</v>
      </c>
      <c r="D27" s="254">
        <f t="shared" si="0"/>
        <v>2893</v>
      </c>
      <c r="E27" s="255">
        <f t="shared" si="1"/>
        <v>0.00739878775478888</v>
      </c>
      <c r="F27" s="256">
        <v>2300</v>
      </c>
      <c r="G27" s="254">
        <v>2456</v>
      </c>
      <c r="H27" s="254">
        <f t="shared" si="2"/>
        <v>4756</v>
      </c>
      <c r="I27" s="255">
        <f t="shared" si="8"/>
        <v>-0.3917157275021026</v>
      </c>
      <c r="J27" s="256">
        <v>3950</v>
      </c>
      <c r="K27" s="254">
        <v>3630</v>
      </c>
      <c r="L27" s="254">
        <f t="shared" si="4"/>
        <v>7580</v>
      </c>
      <c r="M27" s="255">
        <f t="shared" si="5"/>
        <v>0.00808972551497293</v>
      </c>
      <c r="N27" s="256">
        <v>5745</v>
      </c>
      <c r="O27" s="254">
        <v>5800</v>
      </c>
      <c r="P27" s="254">
        <f t="shared" si="6"/>
        <v>11545</v>
      </c>
      <c r="Q27" s="257">
        <f t="shared" si="9"/>
        <v>-0.3434387180597661</v>
      </c>
    </row>
    <row r="28" spans="1:17" ht="18.75" customHeight="1">
      <c r="A28" s="252" t="s">
        <v>86</v>
      </c>
      <c r="B28" s="253">
        <v>1302</v>
      </c>
      <c r="C28" s="254">
        <v>1032</v>
      </c>
      <c r="D28" s="254">
        <f t="shared" si="0"/>
        <v>2334</v>
      </c>
      <c r="E28" s="255">
        <f t="shared" si="1"/>
        <v>0.0059691567990588475</v>
      </c>
      <c r="F28" s="256">
        <v>893</v>
      </c>
      <c r="G28" s="254">
        <v>588</v>
      </c>
      <c r="H28" s="254">
        <f t="shared" si="2"/>
        <v>1481</v>
      </c>
      <c r="I28" s="255">
        <f t="shared" si="8"/>
        <v>0.5759621877110062</v>
      </c>
      <c r="J28" s="256">
        <v>2506</v>
      </c>
      <c r="K28" s="254">
        <v>2585</v>
      </c>
      <c r="L28" s="254">
        <f t="shared" si="4"/>
        <v>5091</v>
      </c>
      <c r="M28" s="255">
        <f t="shared" si="5"/>
        <v>0.005433349946797781</v>
      </c>
      <c r="N28" s="256">
        <v>1672</v>
      </c>
      <c r="O28" s="254">
        <v>1594</v>
      </c>
      <c r="P28" s="254">
        <f t="shared" si="6"/>
        <v>3266</v>
      </c>
      <c r="Q28" s="257">
        <f t="shared" si="9"/>
        <v>0.5587875076546234</v>
      </c>
    </row>
    <row r="29" spans="1:17" ht="18.75" customHeight="1">
      <c r="A29" s="252" t="s">
        <v>87</v>
      </c>
      <c r="B29" s="253">
        <v>410</v>
      </c>
      <c r="C29" s="254">
        <v>571</v>
      </c>
      <c r="D29" s="254">
        <f t="shared" si="0"/>
        <v>981</v>
      </c>
      <c r="E29" s="255">
        <f t="shared" si="1"/>
        <v>0.002508887240735531</v>
      </c>
      <c r="F29" s="256">
        <v>342</v>
      </c>
      <c r="G29" s="254">
        <v>338</v>
      </c>
      <c r="H29" s="254">
        <f t="shared" si="2"/>
        <v>680</v>
      </c>
      <c r="I29" s="255">
        <f t="shared" si="8"/>
        <v>0.4426470588235294</v>
      </c>
      <c r="J29" s="256">
        <v>1250</v>
      </c>
      <c r="K29" s="254">
        <v>1630</v>
      </c>
      <c r="L29" s="254">
        <f t="shared" si="4"/>
        <v>2880</v>
      </c>
      <c r="M29" s="255">
        <f t="shared" si="5"/>
        <v>0.0030736687972456513</v>
      </c>
      <c r="N29" s="256">
        <v>1195</v>
      </c>
      <c r="O29" s="254">
        <v>1626</v>
      </c>
      <c r="P29" s="254">
        <f t="shared" si="6"/>
        <v>2821</v>
      </c>
      <c r="Q29" s="257">
        <f t="shared" si="9"/>
        <v>0.02091456930166613</v>
      </c>
    </row>
    <row r="30" spans="1:17" ht="18.75" customHeight="1">
      <c r="A30" s="252" t="s">
        <v>88</v>
      </c>
      <c r="B30" s="253">
        <v>463</v>
      </c>
      <c r="C30" s="254">
        <v>515</v>
      </c>
      <c r="D30" s="254">
        <f t="shared" si="0"/>
        <v>978</v>
      </c>
      <c r="E30" s="255">
        <f t="shared" si="1"/>
        <v>0.002501214802690468</v>
      </c>
      <c r="F30" s="256">
        <v>424</v>
      </c>
      <c r="G30" s="254">
        <v>427</v>
      </c>
      <c r="H30" s="254">
        <f t="shared" si="2"/>
        <v>851</v>
      </c>
      <c r="I30" s="255">
        <f t="shared" si="8"/>
        <v>0.14923619271445365</v>
      </c>
      <c r="J30" s="256">
        <v>1385</v>
      </c>
      <c r="K30" s="254">
        <v>1435</v>
      </c>
      <c r="L30" s="254">
        <f t="shared" si="4"/>
        <v>2820</v>
      </c>
      <c r="M30" s="255">
        <f t="shared" si="5"/>
        <v>0.003009634030636367</v>
      </c>
      <c r="N30" s="256">
        <v>1178</v>
      </c>
      <c r="O30" s="254">
        <v>1114</v>
      </c>
      <c r="P30" s="254">
        <f t="shared" si="6"/>
        <v>2292</v>
      </c>
      <c r="Q30" s="257">
        <f t="shared" si="9"/>
        <v>0.23036649214659688</v>
      </c>
    </row>
    <row r="31" spans="1:17" ht="18.75" customHeight="1">
      <c r="A31" s="252" t="s">
        <v>89</v>
      </c>
      <c r="B31" s="253">
        <v>231</v>
      </c>
      <c r="C31" s="254">
        <v>215</v>
      </c>
      <c r="D31" s="254">
        <f t="shared" si="0"/>
        <v>446</v>
      </c>
      <c r="E31" s="255">
        <f t="shared" si="1"/>
        <v>0.0011406357893660008</v>
      </c>
      <c r="F31" s="256">
        <v>271</v>
      </c>
      <c r="G31" s="254">
        <v>238</v>
      </c>
      <c r="H31" s="254">
        <f t="shared" si="2"/>
        <v>509</v>
      </c>
      <c r="I31" s="255">
        <f t="shared" si="8"/>
        <v>-0.12377210216110024</v>
      </c>
      <c r="J31" s="256">
        <v>843</v>
      </c>
      <c r="K31" s="254">
        <v>641</v>
      </c>
      <c r="L31" s="254">
        <f t="shared" si="4"/>
        <v>1484</v>
      </c>
      <c r="M31" s="255">
        <f t="shared" si="5"/>
        <v>0.0015837932274696343</v>
      </c>
      <c r="N31" s="256">
        <v>640</v>
      </c>
      <c r="O31" s="254">
        <v>531</v>
      </c>
      <c r="P31" s="254">
        <f t="shared" si="6"/>
        <v>1171</v>
      </c>
      <c r="Q31" s="257">
        <f t="shared" si="9"/>
        <v>0.2672929120409906</v>
      </c>
    </row>
    <row r="32" spans="1:17" ht="18.75" customHeight="1" thickBot="1">
      <c r="A32" s="258" t="s">
        <v>90</v>
      </c>
      <c r="B32" s="259"/>
      <c r="C32" s="260"/>
      <c r="D32" s="260">
        <f t="shared" si="0"/>
        <v>0</v>
      </c>
      <c r="E32" s="261">
        <f t="shared" si="1"/>
        <v>0</v>
      </c>
      <c r="F32" s="262">
        <v>1595</v>
      </c>
      <c r="G32" s="260">
        <v>1737</v>
      </c>
      <c r="H32" s="260">
        <f t="shared" si="2"/>
        <v>3332</v>
      </c>
      <c r="I32" s="261">
        <f t="shared" si="8"/>
        <v>-1</v>
      </c>
      <c r="J32" s="262"/>
      <c r="K32" s="260"/>
      <c r="L32" s="260">
        <f t="shared" si="4"/>
        <v>0</v>
      </c>
      <c r="M32" s="261">
        <f t="shared" si="5"/>
        <v>0</v>
      </c>
      <c r="N32" s="262">
        <v>5679</v>
      </c>
      <c r="O32" s="260">
        <v>3751</v>
      </c>
      <c r="P32" s="260">
        <f t="shared" si="6"/>
        <v>9430</v>
      </c>
      <c r="Q32" s="263">
        <f t="shared" si="9"/>
        <v>-1</v>
      </c>
    </row>
    <row r="33" spans="1:17" ht="14.25">
      <c r="A33" s="264" t="s">
        <v>91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</row>
    <row r="34" ht="14.25">
      <c r="A34" s="264" t="s">
        <v>66</v>
      </c>
    </row>
  </sheetData>
  <sheetProtection/>
  <mergeCells count="13">
    <mergeCell ref="B4:I4"/>
    <mergeCell ref="J4:Q4"/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</mergeCells>
  <conditionalFormatting sqref="Q33:Q65536 I33:I65536 Q3:Q6 I3:I6">
    <cfRule type="cellIs" priority="1" dxfId="0" operator="lessThan" stopIfTrue="1">
      <formula>0</formula>
    </cfRule>
  </conditionalFormatting>
  <conditionalFormatting sqref="Q7:Q32 I7:I32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 horizontalCentered="1" verticalCentered="1"/>
  <pageMargins left="0.1968503937007874" right="0.1968503937007874" top="0.4330708661417323" bottom="0.4330708661417323" header="0.1968503937007874" footer="0.3937007874015748"/>
  <pageSetup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88" zoomScaleNormal="88" zoomScalePageLayoutView="0" workbookViewId="0" topLeftCell="A1">
      <selection activeCell="A3" sqref="A3:Q33"/>
    </sheetView>
  </sheetViews>
  <sheetFormatPr defaultColWidth="9.140625" defaultRowHeight="12.75"/>
  <cols>
    <col min="1" max="1" width="25.57421875" style="233" customWidth="1"/>
    <col min="2" max="2" width="8.140625" style="233" customWidth="1"/>
    <col min="3" max="3" width="9.140625" style="233" customWidth="1"/>
    <col min="4" max="4" width="8.140625" style="233" customWidth="1"/>
    <col min="5" max="5" width="10.7109375" style="233" customWidth="1"/>
    <col min="6" max="6" width="8.7109375" style="233" customWidth="1"/>
    <col min="7" max="7" width="9.00390625" style="233" customWidth="1"/>
    <col min="8" max="8" width="8.140625" style="233" customWidth="1"/>
    <col min="9" max="9" width="9.57421875" style="233" customWidth="1"/>
    <col min="10" max="11" width="9.7109375" style="233" customWidth="1"/>
    <col min="12" max="12" width="10.140625" style="233" customWidth="1"/>
    <col min="13" max="13" width="10.00390625" style="233" customWidth="1"/>
    <col min="14" max="14" width="10.140625" style="233" customWidth="1"/>
    <col min="15" max="15" width="9.8515625" style="233" customWidth="1"/>
    <col min="16" max="16" width="9.28125" style="233" customWidth="1"/>
    <col min="17" max="17" width="9.421875" style="233" customWidth="1"/>
    <col min="18" max="16384" width="9.140625" style="233" customWidth="1"/>
  </cols>
  <sheetData>
    <row r="1" spans="16:17" ht="18.75" thickBot="1">
      <c r="P1" s="820" t="s">
        <v>0</v>
      </c>
      <c r="Q1" s="821"/>
    </row>
    <row r="2" ht="6" customHeight="1" thickBot="1"/>
    <row r="3" spans="1:17" ht="25.5" customHeight="1" thickBot="1">
      <c r="A3" s="846" t="s">
        <v>92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8"/>
    </row>
    <row r="4" spans="1:17" ht="18.75" customHeight="1" thickBot="1">
      <c r="A4" s="856" t="s">
        <v>68</v>
      </c>
      <c r="B4" s="845" t="s">
        <v>39</v>
      </c>
      <c r="C4" s="843"/>
      <c r="D4" s="843"/>
      <c r="E4" s="843"/>
      <c r="F4" s="843"/>
      <c r="G4" s="843"/>
      <c r="H4" s="843"/>
      <c r="I4" s="844"/>
      <c r="J4" s="845" t="s">
        <v>40</v>
      </c>
      <c r="K4" s="843"/>
      <c r="L4" s="843"/>
      <c r="M4" s="843"/>
      <c r="N4" s="843"/>
      <c r="O4" s="843"/>
      <c r="P4" s="843"/>
      <c r="Q4" s="844"/>
    </row>
    <row r="5" spans="1:17" s="266" customFormat="1" ht="26.25" customHeight="1">
      <c r="A5" s="857"/>
      <c r="B5" s="835" t="s">
        <v>41</v>
      </c>
      <c r="C5" s="836"/>
      <c r="D5" s="837"/>
      <c r="E5" s="840" t="s">
        <v>42</v>
      </c>
      <c r="F5" s="835" t="s">
        <v>43</v>
      </c>
      <c r="G5" s="836"/>
      <c r="H5" s="837"/>
      <c r="I5" s="838" t="s">
        <v>44</v>
      </c>
      <c r="J5" s="835" t="s">
        <v>45</v>
      </c>
      <c r="K5" s="836"/>
      <c r="L5" s="837"/>
      <c r="M5" s="840" t="s">
        <v>42</v>
      </c>
      <c r="N5" s="835" t="s">
        <v>46</v>
      </c>
      <c r="O5" s="836"/>
      <c r="P5" s="837"/>
      <c r="Q5" s="853" t="s">
        <v>44</v>
      </c>
    </row>
    <row r="6" spans="1:17" s="234" customFormat="1" ht="15" customHeight="1" thickBot="1">
      <c r="A6" s="858"/>
      <c r="B6" s="237" t="s">
        <v>14</v>
      </c>
      <c r="C6" s="238" t="s">
        <v>15</v>
      </c>
      <c r="D6" s="238" t="s">
        <v>13</v>
      </c>
      <c r="E6" s="855"/>
      <c r="F6" s="237" t="s">
        <v>14</v>
      </c>
      <c r="G6" s="238" t="s">
        <v>15</v>
      </c>
      <c r="H6" s="238" t="s">
        <v>13</v>
      </c>
      <c r="I6" s="839"/>
      <c r="J6" s="237" t="s">
        <v>14</v>
      </c>
      <c r="K6" s="238" t="s">
        <v>15</v>
      </c>
      <c r="L6" s="238" t="s">
        <v>13</v>
      </c>
      <c r="M6" s="855"/>
      <c r="N6" s="237" t="s">
        <v>14</v>
      </c>
      <c r="O6" s="238" t="s">
        <v>15</v>
      </c>
      <c r="P6" s="238" t="s">
        <v>13</v>
      </c>
      <c r="Q6" s="859"/>
    </row>
    <row r="7" spans="1:17" s="272" customFormat="1" ht="18.75" customHeight="1" thickBot="1" thickTop="1">
      <c r="A7" s="267" t="s">
        <v>4</v>
      </c>
      <c r="B7" s="268">
        <f>SUM(B8:B33)</f>
        <v>24169.087</v>
      </c>
      <c r="C7" s="269">
        <f>SUM(C8:C33)</f>
        <v>14306.156</v>
      </c>
      <c r="D7" s="270">
        <f aca="true" t="shared" si="0" ref="D7:D33">C7+B7</f>
        <v>38475.243</v>
      </c>
      <c r="E7" s="271">
        <f aca="true" t="shared" si="1" ref="E7:E33">(D7/$D$7)</f>
        <v>1</v>
      </c>
      <c r="F7" s="268">
        <f>SUM(F8:F33)</f>
        <v>24124.996999999992</v>
      </c>
      <c r="G7" s="269">
        <f>SUM(G8:G33)</f>
        <v>12126.485999999999</v>
      </c>
      <c r="H7" s="270">
        <f aca="true" t="shared" si="2" ref="H7:H33">G7+F7</f>
        <v>36251.48299999999</v>
      </c>
      <c r="I7" s="271">
        <f>(D7/H7-1)</f>
        <v>0.06134259390160701</v>
      </c>
      <c r="J7" s="268">
        <f>SUM(J8:J33)</f>
        <v>52093.020000000026</v>
      </c>
      <c r="K7" s="269">
        <f>SUM(K8:K33)</f>
        <v>29312.489999999994</v>
      </c>
      <c r="L7" s="269">
        <f aca="true" t="shared" si="3" ref="L7:L33">K7+J7</f>
        <v>81405.51000000002</v>
      </c>
      <c r="M7" s="271">
        <f aca="true" t="shared" si="4" ref="M7:M33">(L7/$L$7)</f>
        <v>1</v>
      </c>
      <c r="N7" s="268">
        <f>SUM(N8:N33)</f>
        <v>48994.751</v>
      </c>
      <c r="O7" s="269">
        <f>SUM(O8:O33)</f>
        <v>23607.509000000005</v>
      </c>
      <c r="P7" s="269">
        <f aca="true" t="shared" si="5" ref="P7:P33">O7+N7</f>
        <v>72602.26000000001</v>
      </c>
      <c r="Q7" s="271">
        <f>(L7/P7-1)</f>
        <v>0.12125311250641535</v>
      </c>
    </row>
    <row r="8" spans="1:17" ht="18.75" customHeight="1" thickTop="1">
      <c r="A8" s="273" t="s">
        <v>61</v>
      </c>
      <c r="B8" s="274">
        <v>5535.262000000001</v>
      </c>
      <c r="C8" s="275">
        <v>4671.796</v>
      </c>
      <c r="D8" s="275">
        <f t="shared" si="0"/>
        <v>10207.058</v>
      </c>
      <c r="E8" s="276">
        <f t="shared" si="1"/>
        <v>0.26528898076095325</v>
      </c>
      <c r="F8" s="274">
        <v>5419.365</v>
      </c>
      <c r="G8" s="275">
        <v>3297.6989999999996</v>
      </c>
      <c r="H8" s="275">
        <f t="shared" si="2"/>
        <v>8717.063999999998</v>
      </c>
      <c r="I8" s="276">
        <f>(D8/H8-1)</f>
        <v>0.17092842268910746</v>
      </c>
      <c r="J8" s="274">
        <v>11364.37</v>
      </c>
      <c r="K8" s="275">
        <v>9032.795999999998</v>
      </c>
      <c r="L8" s="275">
        <f t="shared" si="3"/>
        <v>20397.165999999997</v>
      </c>
      <c r="M8" s="276">
        <f t="shared" si="4"/>
        <v>0.2505624742108979</v>
      </c>
      <c r="N8" s="274">
        <v>10653.714000000002</v>
      </c>
      <c r="O8" s="275">
        <v>6517.774</v>
      </c>
      <c r="P8" s="275">
        <f t="shared" si="5"/>
        <v>17171.488</v>
      </c>
      <c r="Q8" s="277">
        <f>(L8/P8-1)</f>
        <v>0.1878508140936881</v>
      </c>
    </row>
    <row r="9" spans="1:17" ht="18.75" customHeight="1">
      <c r="A9" s="273" t="s">
        <v>93</v>
      </c>
      <c r="B9" s="274">
        <v>3214.13</v>
      </c>
      <c r="C9" s="275">
        <v>995.459</v>
      </c>
      <c r="D9" s="275">
        <f t="shared" si="0"/>
        <v>4209.589</v>
      </c>
      <c r="E9" s="276">
        <f t="shared" si="1"/>
        <v>0.10941032913034493</v>
      </c>
      <c r="F9" s="274">
        <v>3822.822</v>
      </c>
      <c r="G9" s="275">
        <v>1069.662</v>
      </c>
      <c r="H9" s="275">
        <f t="shared" si="2"/>
        <v>4892.484</v>
      </c>
      <c r="I9" s="276">
        <f>(D9/H9-1)</f>
        <v>-0.13958042581232777</v>
      </c>
      <c r="J9" s="274">
        <v>8477.135</v>
      </c>
      <c r="K9" s="275">
        <v>2139.47</v>
      </c>
      <c r="L9" s="275">
        <f t="shared" si="3"/>
        <v>10616.605</v>
      </c>
      <c r="M9" s="276">
        <f t="shared" si="4"/>
        <v>0.13041629491664627</v>
      </c>
      <c r="N9" s="274">
        <v>9053.229</v>
      </c>
      <c r="O9" s="275">
        <v>2082.541</v>
      </c>
      <c r="P9" s="275">
        <f t="shared" si="5"/>
        <v>11135.77</v>
      </c>
      <c r="Q9" s="277">
        <f>(L9/P9-1)</f>
        <v>-0.0466213831643435</v>
      </c>
    </row>
    <row r="10" spans="1:17" ht="18.75" customHeight="1">
      <c r="A10" s="273" t="s">
        <v>94</v>
      </c>
      <c r="B10" s="274">
        <v>3056.83</v>
      </c>
      <c r="C10" s="275">
        <v>992.553</v>
      </c>
      <c r="D10" s="275">
        <f t="shared" si="0"/>
        <v>4049.383</v>
      </c>
      <c r="E10" s="276">
        <f t="shared" si="1"/>
        <v>0.10524645679300841</v>
      </c>
      <c r="F10" s="274">
        <v>3796.23</v>
      </c>
      <c r="G10" s="275">
        <v>1645.3110000000001</v>
      </c>
      <c r="H10" s="275">
        <f t="shared" si="2"/>
        <v>5441.541</v>
      </c>
      <c r="I10" s="276">
        <f>(D10/H10-1)</f>
        <v>-0.2558389250398003</v>
      </c>
      <c r="J10" s="274">
        <v>6723.534000000001</v>
      </c>
      <c r="K10" s="275">
        <v>2056.065</v>
      </c>
      <c r="L10" s="275">
        <f t="shared" si="3"/>
        <v>8779.599</v>
      </c>
      <c r="M10" s="276">
        <f t="shared" si="4"/>
        <v>0.1078501811486716</v>
      </c>
      <c r="N10" s="274">
        <v>8031.436</v>
      </c>
      <c r="O10" s="275">
        <v>3182.529</v>
      </c>
      <c r="P10" s="275">
        <f t="shared" si="5"/>
        <v>11213.965</v>
      </c>
      <c r="Q10" s="277">
        <f>(L10/P10-1)</f>
        <v>-0.21708343123953033</v>
      </c>
    </row>
    <row r="11" spans="1:17" ht="18.75" customHeight="1">
      <c r="A11" s="273" t="s">
        <v>57</v>
      </c>
      <c r="B11" s="274">
        <v>2079.388</v>
      </c>
      <c r="C11" s="275">
        <v>1696.8169999999998</v>
      </c>
      <c r="D11" s="275">
        <f t="shared" si="0"/>
        <v>3776.205</v>
      </c>
      <c r="E11" s="276">
        <f t="shared" si="1"/>
        <v>0.0981463586857658</v>
      </c>
      <c r="F11" s="274">
        <v>2690.0319999999997</v>
      </c>
      <c r="G11" s="275">
        <v>1651.8380000000002</v>
      </c>
      <c r="H11" s="275">
        <f t="shared" si="2"/>
        <v>4341.87</v>
      </c>
      <c r="I11" s="276">
        <f>(D11/H11-1)</f>
        <v>-0.13028142252071107</v>
      </c>
      <c r="J11" s="274">
        <v>4117.645</v>
      </c>
      <c r="K11" s="275">
        <v>3306.2640000000006</v>
      </c>
      <c r="L11" s="275">
        <f t="shared" si="3"/>
        <v>7423.9090000000015</v>
      </c>
      <c r="M11" s="276">
        <f t="shared" si="4"/>
        <v>0.09119664012915095</v>
      </c>
      <c r="N11" s="274">
        <v>4893.045999999999</v>
      </c>
      <c r="O11" s="275">
        <v>3033.1639999999998</v>
      </c>
      <c r="P11" s="275">
        <f t="shared" si="5"/>
        <v>7926.209999999999</v>
      </c>
      <c r="Q11" s="277">
        <f>(L11/P11-1)</f>
        <v>-0.06337215390457707</v>
      </c>
    </row>
    <row r="12" spans="1:17" ht="18.75" customHeight="1">
      <c r="A12" s="273" t="s">
        <v>95</v>
      </c>
      <c r="B12" s="274">
        <v>2211.2709999999997</v>
      </c>
      <c r="C12" s="275">
        <v>1370.043</v>
      </c>
      <c r="D12" s="275">
        <f t="shared" si="0"/>
        <v>3581.3139999999994</v>
      </c>
      <c r="E12" s="276">
        <f t="shared" si="1"/>
        <v>0.09308099756510957</v>
      </c>
      <c r="F12" s="274"/>
      <c r="G12" s="275"/>
      <c r="H12" s="275">
        <f t="shared" si="2"/>
        <v>0</v>
      </c>
      <c r="I12" s="276"/>
      <c r="J12" s="274">
        <v>6096.547</v>
      </c>
      <c r="K12" s="275">
        <v>3908.4970000000003</v>
      </c>
      <c r="L12" s="275">
        <f t="shared" si="3"/>
        <v>10005.044</v>
      </c>
      <c r="M12" s="276">
        <f t="shared" si="4"/>
        <v>0.12290376904462606</v>
      </c>
      <c r="N12" s="274"/>
      <c r="O12" s="275"/>
      <c r="P12" s="275">
        <f t="shared" si="5"/>
        <v>0</v>
      </c>
      <c r="Q12" s="277"/>
    </row>
    <row r="13" spans="1:17" ht="18.75" customHeight="1">
      <c r="A13" s="273" t="s">
        <v>47</v>
      </c>
      <c r="B13" s="274">
        <v>1759.555</v>
      </c>
      <c r="C13" s="275">
        <v>1441.0910000000001</v>
      </c>
      <c r="D13" s="275">
        <f t="shared" si="0"/>
        <v>3200.646</v>
      </c>
      <c r="E13" s="276">
        <f t="shared" si="1"/>
        <v>0.08318715491933346</v>
      </c>
      <c r="F13" s="274">
        <v>1428.9469999999997</v>
      </c>
      <c r="G13" s="275">
        <v>1251.208</v>
      </c>
      <c r="H13" s="275">
        <f t="shared" si="2"/>
        <v>2680.1549999999997</v>
      </c>
      <c r="I13" s="276">
        <f aca="true" t="shared" si="6" ref="I13:I22">(D13/H13-1)</f>
        <v>0.1942018278793578</v>
      </c>
      <c r="J13" s="274">
        <v>3681.3950000000004</v>
      </c>
      <c r="K13" s="275">
        <v>2847.1989999999996</v>
      </c>
      <c r="L13" s="275">
        <f t="shared" si="3"/>
        <v>6528.594</v>
      </c>
      <c r="M13" s="276">
        <f t="shared" si="4"/>
        <v>0.08019842882871193</v>
      </c>
      <c r="N13" s="274">
        <v>3044.897</v>
      </c>
      <c r="O13" s="275">
        <v>2604.4170000000004</v>
      </c>
      <c r="P13" s="275">
        <f t="shared" si="5"/>
        <v>5649.314</v>
      </c>
      <c r="Q13" s="277">
        <f aca="true" t="shared" si="7" ref="Q13:Q33">(L13/P13-1)</f>
        <v>0.15564367638265453</v>
      </c>
    </row>
    <row r="14" spans="1:17" ht="18.75" customHeight="1">
      <c r="A14" s="273" t="s">
        <v>96</v>
      </c>
      <c r="B14" s="274">
        <v>1914.3490000000002</v>
      </c>
      <c r="C14" s="275">
        <v>691.541</v>
      </c>
      <c r="D14" s="275">
        <f t="shared" si="0"/>
        <v>2605.8900000000003</v>
      </c>
      <c r="E14" s="276">
        <f t="shared" si="1"/>
        <v>0.06772900693570669</v>
      </c>
      <c r="F14" s="274">
        <v>2195.054</v>
      </c>
      <c r="G14" s="275">
        <v>606.2289999999999</v>
      </c>
      <c r="H14" s="275">
        <f t="shared" si="2"/>
        <v>2801.283</v>
      </c>
      <c r="I14" s="276">
        <f t="shared" si="6"/>
        <v>-0.06975125326502163</v>
      </c>
      <c r="J14" s="274">
        <v>3457.1079999999997</v>
      </c>
      <c r="K14" s="275">
        <v>1393.7379999999998</v>
      </c>
      <c r="L14" s="275">
        <f t="shared" si="3"/>
        <v>4850.846</v>
      </c>
      <c r="M14" s="276">
        <f t="shared" si="4"/>
        <v>0.059588669120800276</v>
      </c>
      <c r="N14" s="274">
        <v>3892.974</v>
      </c>
      <c r="O14" s="275">
        <v>1212.9540000000002</v>
      </c>
      <c r="P14" s="275">
        <f t="shared" si="5"/>
        <v>5105.928</v>
      </c>
      <c r="Q14" s="277">
        <f t="shared" si="7"/>
        <v>-0.04995800959198804</v>
      </c>
    </row>
    <row r="15" spans="1:17" ht="18.75" customHeight="1">
      <c r="A15" s="273" t="s">
        <v>97</v>
      </c>
      <c r="B15" s="274">
        <v>1055.017</v>
      </c>
      <c r="C15" s="275">
        <v>549.75</v>
      </c>
      <c r="D15" s="275">
        <f t="shared" si="0"/>
        <v>1604.767</v>
      </c>
      <c r="E15" s="276">
        <f t="shared" si="1"/>
        <v>0.04170908030392426</v>
      </c>
      <c r="F15" s="274">
        <v>761.1</v>
      </c>
      <c r="G15" s="275">
        <v>296.189</v>
      </c>
      <c r="H15" s="275">
        <f t="shared" si="2"/>
        <v>1057.289</v>
      </c>
      <c r="I15" s="276">
        <f t="shared" si="6"/>
        <v>0.5178130104446372</v>
      </c>
      <c r="J15" s="274">
        <v>1956.6460000000002</v>
      </c>
      <c r="K15" s="275">
        <v>891.579</v>
      </c>
      <c r="L15" s="275">
        <f t="shared" si="3"/>
        <v>2848.2250000000004</v>
      </c>
      <c r="M15" s="276">
        <f t="shared" si="4"/>
        <v>0.03498811075564786</v>
      </c>
      <c r="N15" s="274">
        <v>1480.127</v>
      </c>
      <c r="O15" s="275">
        <v>644.502</v>
      </c>
      <c r="P15" s="275">
        <f t="shared" si="5"/>
        <v>2124.629</v>
      </c>
      <c r="Q15" s="277">
        <f t="shared" si="7"/>
        <v>0.34057522513342353</v>
      </c>
    </row>
    <row r="16" spans="1:17" ht="18.75" customHeight="1">
      <c r="A16" s="273" t="s">
        <v>56</v>
      </c>
      <c r="B16" s="274">
        <v>456.498</v>
      </c>
      <c r="C16" s="275">
        <v>308.64</v>
      </c>
      <c r="D16" s="275">
        <f t="shared" si="0"/>
        <v>765.1379999999999</v>
      </c>
      <c r="E16" s="276">
        <f t="shared" si="1"/>
        <v>0.019886502081351374</v>
      </c>
      <c r="F16" s="274">
        <v>482.3420000000001</v>
      </c>
      <c r="G16" s="275">
        <v>286.74600000000004</v>
      </c>
      <c r="H16" s="275">
        <f t="shared" si="2"/>
        <v>769.0880000000002</v>
      </c>
      <c r="I16" s="276">
        <f t="shared" si="6"/>
        <v>-0.005135953232920376</v>
      </c>
      <c r="J16" s="274">
        <v>847.6669999999999</v>
      </c>
      <c r="K16" s="275">
        <v>643.049</v>
      </c>
      <c r="L16" s="275">
        <f t="shared" si="3"/>
        <v>1490.716</v>
      </c>
      <c r="M16" s="276">
        <f t="shared" si="4"/>
        <v>0.01831222481131805</v>
      </c>
      <c r="N16" s="274">
        <v>684.542</v>
      </c>
      <c r="O16" s="275">
        <v>419.44</v>
      </c>
      <c r="P16" s="275">
        <f t="shared" si="5"/>
        <v>1103.982</v>
      </c>
      <c r="Q16" s="277">
        <f t="shared" si="7"/>
        <v>0.35030824777940217</v>
      </c>
    </row>
    <row r="17" spans="1:17" ht="18.75" customHeight="1">
      <c r="A17" s="273" t="s">
        <v>98</v>
      </c>
      <c r="B17" s="274">
        <v>423.593</v>
      </c>
      <c r="C17" s="275">
        <v>239.61399999999998</v>
      </c>
      <c r="D17" s="275">
        <f t="shared" si="0"/>
        <v>663.207</v>
      </c>
      <c r="E17" s="276">
        <f t="shared" si="1"/>
        <v>0.01723724006109591</v>
      </c>
      <c r="F17" s="274">
        <v>364.073</v>
      </c>
      <c r="G17" s="275">
        <v>220.193</v>
      </c>
      <c r="H17" s="275">
        <f t="shared" si="2"/>
        <v>584.266</v>
      </c>
      <c r="I17" s="276">
        <f t="shared" si="6"/>
        <v>0.13511140473688354</v>
      </c>
      <c r="J17" s="274">
        <v>822.715</v>
      </c>
      <c r="K17" s="275">
        <v>462.711</v>
      </c>
      <c r="L17" s="275">
        <f t="shared" si="3"/>
        <v>1285.426</v>
      </c>
      <c r="M17" s="276">
        <f t="shared" si="4"/>
        <v>0.015790405342341073</v>
      </c>
      <c r="N17" s="274">
        <v>793.829</v>
      </c>
      <c r="O17" s="275">
        <v>424.23</v>
      </c>
      <c r="P17" s="275">
        <f t="shared" si="5"/>
        <v>1218.059</v>
      </c>
      <c r="Q17" s="277">
        <f t="shared" si="7"/>
        <v>0.05530684474233172</v>
      </c>
    </row>
    <row r="18" spans="1:17" ht="18.75" customHeight="1">
      <c r="A18" s="273" t="s">
        <v>99</v>
      </c>
      <c r="B18" s="274">
        <v>410.014</v>
      </c>
      <c r="C18" s="275">
        <v>70.139</v>
      </c>
      <c r="D18" s="275">
        <f t="shared" si="0"/>
        <v>480.153</v>
      </c>
      <c r="E18" s="276">
        <f t="shared" si="1"/>
        <v>0.012479531318359705</v>
      </c>
      <c r="F18" s="274">
        <v>364.402</v>
      </c>
      <c r="G18" s="275">
        <v>45.461</v>
      </c>
      <c r="H18" s="275">
        <f t="shared" si="2"/>
        <v>409.863</v>
      </c>
      <c r="I18" s="276">
        <f t="shared" si="6"/>
        <v>0.17149632926124103</v>
      </c>
      <c r="J18" s="274">
        <v>739.135</v>
      </c>
      <c r="K18" s="275">
        <v>146.558</v>
      </c>
      <c r="L18" s="275">
        <f t="shared" si="3"/>
        <v>885.693</v>
      </c>
      <c r="M18" s="276">
        <f t="shared" si="4"/>
        <v>0.010880012913130815</v>
      </c>
      <c r="N18" s="274">
        <v>623.008</v>
      </c>
      <c r="O18" s="275">
        <v>88.02199999999999</v>
      </c>
      <c r="P18" s="275">
        <f t="shared" si="5"/>
        <v>711.03</v>
      </c>
      <c r="Q18" s="277">
        <f t="shared" si="7"/>
        <v>0.2456478629593688</v>
      </c>
    </row>
    <row r="19" spans="1:17" ht="18.75" customHeight="1">
      <c r="A19" s="273" t="s">
        <v>100</v>
      </c>
      <c r="B19" s="274">
        <v>347.257</v>
      </c>
      <c r="C19" s="275">
        <v>89.156</v>
      </c>
      <c r="D19" s="275">
        <f t="shared" si="0"/>
        <v>436.413</v>
      </c>
      <c r="E19" s="276">
        <f t="shared" si="1"/>
        <v>0.0113426963931066</v>
      </c>
      <c r="F19" s="274">
        <v>790.295</v>
      </c>
      <c r="G19" s="275">
        <v>403.841</v>
      </c>
      <c r="H19" s="275">
        <f t="shared" si="2"/>
        <v>1194.136</v>
      </c>
      <c r="I19" s="276">
        <f t="shared" si="6"/>
        <v>-0.6345366021960648</v>
      </c>
      <c r="J19" s="274">
        <v>651.752</v>
      </c>
      <c r="K19" s="275">
        <v>89.212</v>
      </c>
      <c r="L19" s="275">
        <f t="shared" si="3"/>
        <v>740.9639999999999</v>
      </c>
      <c r="M19" s="276">
        <f t="shared" si="4"/>
        <v>0.00910213571538339</v>
      </c>
      <c r="N19" s="274">
        <v>1530.533</v>
      </c>
      <c r="O19" s="275">
        <v>601.293</v>
      </c>
      <c r="P19" s="275">
        <f t="shared" si="5"/>
        <v>2131.826</v>
      </c>
      <c r="Q19" s="277">
        <f t="shared" si="7"/>
        <v>-0.6524275433360884</v>
      </c>
    </row>
    <row r="20" spans="1:17" ht="18.75" customHeight="1">
      <c r="A20" s="273" t="s">
        <v>101</v>
      </c>
      <c r="B20" s="274">
        <v>278.75</v>
      </c>
      <c r="C20" s="275">
        <v>133.302</v>
      </c>
      <c r="D20" s="275">
        <f t="shared" si="0"/>
        <v>412.052</v>
      </c>
      <c r="E20" s="276">
        <f t="shared" si="1"/>
        <v>0.010709535999551711</v>
      </c>
      <c r="F20" s="274">
        <v>255.071</v>
      </c>
      <c r="G20" s="275">
        <v>116.883</v>
      </c>
      <c r="H20" s="275">
        <f t="shared" si="2"/>
        <v>371.954</v>
      </c>
      <c r="I20" s="276">
        <f t="shared" si="6"/>
        <v>0.10780365313990448</v>
      </c>
      <c r="J20" s="274">
        <v>543.744</v>
      </c>
      <c r="K20" s="275">
        <v>264.303</v>
      </c>
      <c r="L20" s="275">
        <f t="shared" si="3"/>
        <v>808.047</v>
      </c>
      <c r="M20" s="276">
        <f t="shared" si="4"/>
        <v>0.009926195413553699</v>
      </c>
      <c r="N20" s="274">
        <v>440.4</v>
      </c>
      <c r="O20" s="275">
        <v>239.094</v>
      </c>
      <c r="P20" s="275">
        <f t="shared" si="5"/>
        <v>679.4939999999999</v>
      </c>
      <c r="Q20" s="277">
        <f t="shared" si="7"/>
        <v>0.1891893085148657</v>
      </c>
    </row>
    <row r="21" spans="1:17" ht="18.75" customHeight="1">
      <c r="A21" s="273" t="s">
        <v>74</v>
      </c>
      <c r="B21" s="274">
        <v>139.08</v>
      </c>
      <c r="C21" s="275">
        <v>264.351</v>
      </c>
      <c r="D21" s="275">
        <f t="shared" si="0"/>
        <v>403.43100000000004</v>
      </c>
      <c r="E21" s="276">
        <f t="shared" si="1"/>
        <v>0.010485469838358137</v>
      </c>
      <c r="F21" s="274">
        <v>113.209</v>
      </c>
      <c r="G21" s="275">
        <v>260.604</v>
      </c>
      <c r="H21" s="275">
        <f t="shared" si="2"/>
        <v>373.813</v>
      </c>
      <c r="I21" s="276">
        <f t="shared" si="6"/>
        <v>0.07923212943370106</v>
      </c>
      <c r="J21" s="274">
        <v>244.05200000000002</v>
      </c>
      <c r="K21" s="275">
        <v>551.775</v>
      </c>
      <c r="L21" s="275">
        <f t="shared" si="3"/>
        <v>795.827</v>
      </c>
      <c r="M21" s="276">
        <f t="shared" si="4"/>
        <v>0.009776082724621464</v>
      </c>
      <c r="N21" s="274">
        <v>254.861</v>
      </c>
      <c r="O21" s="275">
        <v>443.985</v>
      </c>
      <c r="P21" s="275">
        <f t="shared" si="5"/>
        <v>698.846</v>
      </c>
      <c r="Q21" s="277">
        <f t="shared" si="7"/>
        <v>0.13877306302103753</v>
      </c>
    </row>
    <row r="22" spans="1:17" ht="18.75" customHeight="1">
      <c r="A22" s="273" t="s">
        <v>71</v>
      </c>
      <c r="B22" s="274">
        <v>218.17</v>
      </c>
      <c r="C22" s="275">
        <v>89.655</v>
      </c>
      <c r="D22" s="275">
        <f t="shared" si="0"/>
        <v>307.825</v>
      </c>
      <c r="E22" s="276">
        <f t="shared" si="1"/>
        <v>0.008000599242479117</v>
      </c>
      <c r="F22" s="274">
        <v>198.50699999999995</v>
      </c>
      <c r="G22" s="275">
        <v>82.282</v>
      </c>
      <c r="H22" s="275">
        <f t="shared" si="2"/>
        <v>280.78899999999993</v>
      </c>
      <c r="I22" s="276">
        <f t="shared" si="6"/>
        <v>0.09628582316258849</v>
      </c>
      <c r="J22" s="274">
        <v>656.7879999999997</v>
      </c>
      <c r="K22" s="275">
        <v>264.529</v>
      </c>
      <c r="L22" s="275">
        <f t="shared" si="3"/>
        <v>921.3169999999997</v>
      </c>
      <c r="M22" s="276">
        <f t="shared" si="4"/>
        <v>0.01131762456865634</v>
      </c>
      <c r="N22" s="274">
        <v>382.785</v>
      </c>
      <c r="O22" s="275">
        <v>153.411</v>
      </c>
      <c r="P22" s="275">
        <f t="shared" si="5"/>
        <v>536.196</v>
      </c>
      <c r="Q22" s="277">
        <f t="shared" si="7"/>
        <v>0.7182466859133594</v>
      </c>
    </row>
    <row r="23" spans="1:17" ht="18.75" customHeight="1">
      <c r="A23" s="273" t="s">
        <v>102</v>
      </c>
      <c r="B23" s="274">
        <v>224.689</v>
      </c>
      <c r="C23" s="275">
        <v>50.501</v>
      </c>
      <c r="D23" s="275">
        <f t="shared" si="0"/>
        <v>275.19</v>
      </c>
      <c r="E23" s="276">
        <f t="shared" si="1"/>
        <v>0.007152391474174705</v>
      </c>
      <c r="F23" s="274"/>
      <c r="G23" s="275"/>
      <c r="H23" s="275">
        <f t="shared" si="2"/>
        <v>0</v>
      </c>
      <c r="I23" s="276"/>
      <c r="J23" s="274">
        <v>224.689</v>
      </c>
      <c r="K23" s="275">
        <v>50.501</v>
      </c>
      <c r="L23" s="275">
        <f t="shared" si="3"/>
        <v>275.19</v>
      </c>
      <c r="M23" s="276">
        <f t="shared" si="4"/>
        <v>0.003380483704358586</v>
      </c>
      <c r="N23" s="274">
        <v>441.948</v>
      </c>
      <c r="O23" s="275">
        <v>209.121</v>
      </c>
      <c r="P23" s="275">
        <f t="shared" si="5"/>
        <v>651.069</v>
      </c>
      <c r="Q23" s="277">
        <f t="shared" si="7"/>
        <v>-0.5773259055491814</v>
      </c>
    </row>
    <row r="24" spans="1:17" ht="18.75" customHeight="1">
      <c r="A24" s="273" t="s">
        <v>77</v>
      </c>
      <c r="B24" s="274">
        <v>33.665</v>
      </c>
      <c r="C24" s="275">
        <v>218.214</v>
      </c>
      <c r="D24" s="275">
        <f t="shared" si="0"/>
        <v>251.879</v>
      </c>
      <c r="E24" s="276">
        <f t="shared" si="1"/>
        <v>0.006546521356603257</v>
      </c>
      <c r="F24" s="274">
        <v>19.02</v>
      </c>
      <c r="G24" s="275">
        <v>222.101</v>
      </c>
      <c r="H24" s="275">
        <f t="shared" si="2"/>
        <v>241.121</v>
      </c>
      <c r="I24" s="276">
        <f aca="true" t="shared" si="8" ref="I24:I33">(D24/H24-1)</f>
        <v>0.04461660328216954</v>
      </c>
      <c r="J24" s="274">
        <v>44.796</v>
      </c>
      <c r="K24" s="275">
        <v>415.76599999999996</v>
      </c>
      <c r="L24" s="275">
        <f t="shared" si="3"/>
        <v>460.56199999999995</v>
      </c>
      <c r="M24" s="276">
        <f t="shared" si="4"/>
        <v>0.005657626860884476</v>
      </c>
      <c r="N24" s="274">
        <v>25.395</v>
      </c>
      <c r="O24" s="275">
        <v>385.916</v>
      </c>
      <c r="P24" s="275">
        <f t="shared" si="5"/>
        <v>411.311</v>
      </c>
      <c r="Q24" s="277">
        <f t="shared" si="7"/>
        <v>0.11974150946607298</v>
      </c>
    </row>
    <row r="25" spans="1:17" ht="18.75" customHeight="1">
      <c r="A25" s="273" t="s">
        <v>82</v>
      </c>
      <c r="B25" s="274">
        <v>87.87299999999999</v>
      </c>
      <c r="C25" s="275">
        <v>137.421</v>
      </c>
      <c r="D25" s="275">
        <f t="shared" si="0"/>
        <v>225.29399999999998</v>
      </c>
      <c r="E25" s="276">
        <f t="shared" si="1"/>
        <v>0.005855557559441534</v>
      </c>
      <c r="F25" s="274">
        <v>64.092</v>
      </c>
      <c r="G25" s="275">
        <v>121.059</v>
      </c>
      <c r="H25" s="275">
        <f t="shared" si="2"/>
        <v>185.151</v>
      </c>
      <c r="I25" s="276">
        <f t="shared" si="8"/>
        <v>0.21681222353646468</v>
      </c>
      <c r="J25" s="274">
        <v>163.78300000000002</v>
      </c>
      <c r="K25" s="275">
        <v>252.244</v>
      </c>
      <c r="L25" s="275">
        <f t="shared" si="3"/>
        <v>416.02700000000004</v>
      </c>
      <c r="M25" s="276">
        <f t="shared" si="4"/>
        <v>0.005110550870573748</v>
      </c>
      <c r="N25" s="274">
        <v>135.70600000000002</v>
      </c>
      <c r="O25" s="275">
        <v>196.631</v>
      </c>
      <c r="P25" s="275">
        <f t="shared" si="5"/>
        <v>332.337</v>
      </c>
      <c r="Q25" s="277">
        <f t="shared" si="7"/>
        <v>0.2518226980444551</v>
      </c>
    </row>
    <row r="26" spans="1:17" ht="18.75" customHeight="1">
      <c r="A26" s="273" t="s">
        <v>70</v>
      </c>
      <c r="B26" s="274">
        <v>139.45</v>
      </c>
      <c r="C26" s="275">
        <v>58.03099999999999</v>
      </c>
      <c r="D26" s="275">
        <f t="shared" si="0"/>
        <v>197.481</v>
      </c>
      <c r="E26" s="276">
        <f t="shared" si="1"/>
        <v>0.0051326771347487005</v>
      </c>
      <c r="F26" s="274">
        <v>114.275</v>
      </c>
      <c r="G26" s="275">
        <v>31.43</v>
      </c>
      <c r="H26" s="275">
        <f t="shared" si="2"/>
        <v>145.705</v>
      </c>
      <c r="I26" s="276">
        <f t="shared" si="8"/>
        <v>0.35534813493016704</v>
      </c>
      <c r="J26" s="274">
        <v>254.65199999999984</v>
      </c>
      <c r="K26" s="275">
        <v>101.03</v>
      </c>
      <c r="L26" s="275">
        <f t="shared" si="3"/>
        <v>355.68199999999985</v>
      </c>
      <c r="M26" s="276">
        <f t="shared" si="4"/>
        <v>0.004369261982389149</v>
      </c>
      <c r="N26" s="274">
        <v>231.28100000000012</v>
      </c>
      <c r="O26" s="275">
        <v>71.38800000000002</v>
      </c>
      <c r="P26" s="275">
        <f t="shared" si="5"/>
        <v>302.66900000000015</v>
      </c>
      <c r="Q26" s="277">
        <f t="shared" si="7"/>
        <v>0.1751517334117456</v>
      </c>
    </row>
    <row r="27" spans="1:17" ht="18.75" customHeight="1">
      <c r="A27" s="273" t="s">
        <v>50</v>
      </c>
      <c r="B27" s="274">
        <v>144.851</v>
      </c>
      <c r="C27" s="275">
        <v>34.332</v>
      </c>
      <c r="D27" s="275">
        <f t="shared" si="0"/>
        <v>179.183</v>
      </c>
      <c r="E27" s="276">
        <f t="shared" si="1"/>
        <v>0.004657098591943915</v>
      </c>
      <c r="F27" s="274">
        <v>152.553</v>
      </c>
      <c r="G27" s="275">
        <v>54.27</v>
      </c>
      <c r="H27" s="275">
        <f t="shared" si="2"/>
        <v>206.823</v>
      </c>
      <c r="I27" s="276">
        <f t="shared" si="8"/>
        <v>-0.13364084265289655</v>
      </c>
      <c r="J27" s="274">
        <v>253.815</v>
      </c>
      <c r="K27" s="275">
        <v>71.072</v>
      </c>
      <c r="L27" s="275">
        <f t="shared" si="3"/>
        <v>324.887</v>
      </c>
      <c r="M27" s="276">
        <f t="shared" si="4"/>
        <v>0.00399097063577146</v>
      </c>
      <c r="N27" s="274">
        <v>294.636</v>
      </c>
      <c r="O27" s="275">
        <v>91.13799999999999</v>
      </c>
      <c r="P27" s="275">
        <f t="shared" si="5"/>
        <v>385.774</v>
      </c>
      <c r="Q27" s="277">
        <f t="shared" si="7"/>
        <v>-0.15783075064675167</v>
      </c>
    </row>
    <row r="28" spans="1:17" ht="18.75" customHeight="1">
      <c r="A28" s="273" t="s">
        <v>83</v>
      </c>
      <c r="B28" s="274">
        <v>82.091</v>
      </c>
      <c r="C28" s="275">
        <v>56.893</v>
      </c>
      <c r="D28" s="275">
        <f t="shared" si="0"/>
        <v>138.98399999999998</v>
      </c>
      <c r="E28" s="276">
        <f t="shared" si="1"/>
        <v>0.003612296873602591</v>
      </c>
      <c r="F28" s="274">
        <v>62.247</v>
      </c>
      <c r="G28" s="275">
        <v>22.842</v>
      </c>
      <c r="H28" s="275">
        <f t="shared" si="2"/>
        <v>85.089</v>
      </c>
      <c r="I28" s="276">
        <f t="shared" si="8"/>
        <v>0.6333956210556004</v>
      </c>
      <c r="J28" s="274">
        <v>159.279</v>
      </c>
      <c r="K28" s="275">
        <v>94.961</v>
      </c>
      <c r="L28" s="275">
        <f t="shared" si="3"/>
        <v>254.24</v>
      </c>
      <c r="M28" s="276">
        <f t="shared" si="4"/>
        <v>0.003123130117359377</v>
      </c>
      <c r="N28" s="274">
        <v>101.488</v>
      </c>
      <c r="O28" s="275">
        <v>40.305</v>
      </c>
      <c r="P28" s="275">
        <f t="shared" si="5"/>
        <v>141.793</v>
      </c>
      <c r="Q28" s="277">
        <f t="shared" si="7"/>
        <v>0.7930363276043246</v>
      </c>
    </row>
    <row r="29" spans="1:17" ht="18.75" customHeight="1">
      <c r="A29" s="273" t="s">
        <v>75</v>
      </c>
      <c r="B29" s="274">
        <v>97.964</v>
      </c>
      <c r="C29" s="275">
        <v>35.42</v>
      </c>
      <c r="D29" s="275">
        <f t="shared" si="0"/>
        <v>133.38400000000001</v>
      </c>
      <c r="E29" s="276">
        <f t="shared" si="1"/>
        <v>0.0034667487350242337</v>
      </c>
      <c r="F29" s="274">
        <v>60.35399999999999</v>
      </c>
      <c r="G29" s="275">
        <v>38.2</v>
      </c>
      <c r="H29" s="275">
        <f t="shared" si="2"/>
        <v>98.554</v>
      </c>
      <c r="I29" s="276">
        <f t="shared" si="8"/>
        <v>0.35341031312782856</v>
      </c>
      <c r="J29" s="274">
        <v>177.24699999999999</v>
      </c>
      <c r="K29" s="275">
        <v>63.497</v>
      </c>
      <c r="L29" s="275">
        <f t="shared" si="3"/>
        <v>240.74399999999997</v>
      </c>
      <c r="M29" s="276">
        <f t="shared" si="4"/>
        <v>0.002957342813772678</v>
      </c>
      <c r="N29" s="274">
        <v>94.42200000000001</v>
      </c>
      <c r="O29" s="275">
        <v>59.751</v>
      </c>
      <c r="P29" s="275">
        <f t="shared" si="5"/>
        <v>154.173</v>
      </c>
      <c r="Q29" s="277">
        <f t="shared" si="7"/>
        <v>0.5615185538323828</v>
      </c>
    </row>
    <row r="30" spans="1:17" ht="18.75" customHeight="1">
      <c r="A30" s="273" t="s">
        <v>72</v>
      </c>
      <c r="B30" s="274">
        <v>52.563</v>
      </c>
      <c r="C30" s="275">
        <v>47.88</v>
      </c>
      <c r="D30" s="275">
        <f t="shared" si="0"/>
        <v>100.44300000000001</v>
      </c>
      <c r="E30" s="276">
        <f t="shared" si="1"/>
        <v>0.0026105878005760743</v>
      </c>
      <c r="F30" s="274">
        <v>17.565</v>
      </c>
      <c r="G30" s="275">
        <v>27.058</v>
      </c>
      <c r="H30" s="275">
        <f t="shared" si="2"/>
        <v>44.623000000000005</v>
      </c>
      <c r="I30" s="276">
        <f t="shared" si="8"/>
        <v>1.250924411178092</v>
      </c>
      <c r="J30" s="274">
        <v>102.747</v>
      </c>
      <c r="K30" s="275">
        <v>73.192</v>
      </c>
      <c r="L30" s="275">
        <f t="shared" si="3"/>
        <v>175.939</v>
      </c>
      <c r="M30" s="276">
        <f t="shared" si="4"/>
        <v>0.002161266479382046</v>
      </c>
      <c r="N30" s="274">
        <v>51.645</v>
      </c>
      <c r="O30" s="275">
        <v>46.172000000000004</v>
      </c>
      <c r="P30" s="275">
        <f t="shared" si="5"/>
        <v>97.81700000000001</v>
      </c>
      <c r="Q30" s="277">
        <f t="shared" si="7"/>
        <v>0.7986546305856852</v>
      </c>
    </row>
    <row r="31" spans="1:17" ht="18.75" customHeight="1">
      <c r="A31" s="273" t="s">
        <v>76</v>
      </c>
      <c r="B31" s="274">
        <v>43.69</v>
      </c>
      <c r="C31" s="275">
        <v>25.564</v>
      </c>
      <c r="D31" s="275">
        <f t="shared" si="0"/>
        <v>69.25399999999999</v>
      </c>
      <c r="E31" s="276">
        <f t="shared" si="1"/>
        <v>0.0017999626409117152</v>
      </c>
      <c r="F31" s="274">
        <v>54.485</v>
      </c>
      <c r="G31" s="275">
        <v>5.93</v>
      </c>
      <c r="H31" s="275">
        <f t="shared" si="2"/>
        <v>60.415</v>
      </c>
      <c r="I31" s="276">
        <f t="shared" si="8"/>
        <v>0.146304725647604</v>
      </c>
      <c r="J31" s="274">
        <v>88.38700000000001</v>
      </c>
      <c r="K31" s="275">
        <v>64.715</v>
      </c>
      <c r="L31" s="275">
        <f t="shared" si="3"/>
        <v>153.10200000000003</v>
      </c>
      <c r="M31" s="276">
        <f t="shared" si="4"/>
        <v>0.001880732643281763</v>
      </c>
      <c r="N31" s="274">
        <v>89.83599999999998</v>
      </c>
      <c r="O31" s="275">
        <v>12.331</v>
      </c>
      <c r="P31" s="275">
        <f t="shared" si="5"/>
        <v>102.16699999999999</v>
      </c>
      <c r="Q31" s="277">
        <f t="shared" si="7"/>
        <v>0.49854649740131407</v>
      </c>
    </row>
    <row r="32" spans="1:17" ht="18.75" customHeight="1">
      <c r="A32" s="273" t="s">
        <v>78</v>
      </c>
      <c r="B32" s="274">
        <v>63.791</v>
      </c>
      <c r="C32" s="275">
        <v>4.814</v>
      </c>
      <c r="D32" s="275">
        <f t="shared" si="0"/>
        <v>68.60499999999999</v>
      </c>
      <c r="E32" s="276">
        <f t="shared" si="1"/>
        <v>0.001783094651280045</v>
      </c>
      <c r="F32" s="274">
        <v>60.731</v>
      </c>
      <c r="G32" s="275">
        <v>2.729</v>
      </c>
      <c r="H32" s="275">
        <f t="shared" si="2"/>
        <v>63.46</v>
      </c>
      <c r="I32" s="276">
        <f t="shared" si="8"/>
        <v>0.08107469271982337</v>
      </c>
      <c r="J32" s="274">
        <v>80.152</v>
      </c>
      <c r="K32" s="275">
        <v>12.162</v>
      </c>
      <c r="L32" s="275">
        <f t="shared" si="3"/>
        <v>92.31400000000001</v>
      </c>
      <c r="M32" s="276">
        <f t="shared" si="4"/>
        <v>0.0011340018630188544</v>
      </c>
      <c r="N32" s="274">
        <v>85.94800000000001</v>
      </c>
      <c r="O32" s="275">
        <v>8.27</v>
      </c>
      <c r="P32" s="275">
        <f t="shared" si="5"/>
        <v>94.218</v>
      </c>
      <c r="Q32" s="277">
        <f t="shared" si="7"/>
        <v>-0.0202084527372689</v>
      </c>
    </row>
    <row r="33" spans="1:17" ht="18.75" customHeight="1" thickBot="1">
      <c r="A33" s="278" t="s">
        <v>103</v>
      </c>
      <c r="B33" s="279">
        <v>99.29599999999999</v>
      </c>
      <c r="C33" s="280">
        <v>33.179</v>
      </c>
      <c r="D33" s="280">
        <f t="shared" si="0"/>
        <v>132.475</v>
      </c>
      <c r="E33" s="281">
        <f t="shared" si="1"/>
        <v>0.003443123153244282</v>
      </c>
      <c r="F33" s="279">
        <v>838.226</v>
      </c>
      <c r="G33" s="280">
        <v>366.721</v>
      </c>
      <c r="H33" s="280">
        <f t="shared" si="2"/>
        <v>1204.9470000000001</v>
      </c>
      <c r="I33" s="281">
        <f t="shared" si="8"/>
        <v>-0.8900574050144945</v>
      </c>
      <c r="J33" s="279">
        <v>163.24</v>
      </c>
      <c r="K33" s="280">
        <v>115.605</v>
      </c>
      <c r="L33" s="280">
        <f t="shared" si="3"/>
        <v>278.845</v>
      </c>
      <c r="M33" s="281">
        <f t="shared" si="4"/>
        <v>0.0034253823850498564</v>
      </c>
      <c r="N33" s="279">
        <v>1683.065</v>
      </c>
      <c r="O33" s="280">
        <v>839.13</v>
      </c>
      <c r="P33" s="280">
        <f t="shared" si="5"/>
        <v>2522.195</v>
      </c>
      <c r="Q33" s="282">
        <f t="shared" si="7"/>
        <v>-0.889443520425661</v>
      </c>
    </row>
    <row r="34" spans="1:17" ht="14.25">
      <c r="A34" s="264" t="s">
        <v>104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</row>
    <row r="35" ht="14.25">
      <c r="A35" s="264" t="s">
        <v>66</v>
      </c>
    </row>
  </sheetData>
  <sheetProtection/>
  <mergeCells count="13">
    <mergeCell ref="P1:Q1"/>
    <mergeCell ref="A3:Q3"/>
    <mergeCell ref="A4:A6"/>
    <mergeCell ref="E5:E6"/>
    <mergeCell ref="B5:D5"/>
    <mergeCell ref="N5:P5"/>
    <mergeCell ref="Q5:Q6"/>
    <mergeCell ref="F5:H5"/>
    <mergeCell ref="J5:L5"/>
    <mergeCell ref="I5:I6"/>
    <mergeCell ref="M5:M6"/>
    <mergeCell ref="B4:I4"/>
    <mergeCell ref="J4:Q4"/>
  </mergeCells>
  <conditionalFormatting sqref="Q34:Q65536 I34:I65536 Q3:Q6 I3:I6">
    <cfRule type="cellIs" priority="1" dxfId="0" operator="lessThan" stopIfTrue="1">
      <formula>0</formula>
    </cfRule>
  </conditionalFormatting>
  <conditionalFormatting sqref="I7:I33 Q7:Q33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P1:Q1" location="INDICE!A1" display="Volver al Indice"/>
  </hyperlinks>
  <printOptions/>
  <pageMargins left="0.35" right="0.1968503937007874" top="0.25" bottom="0.2362204724409449" header="0.18" footer="0.196850393700787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I48"/>
  <sheetViews>
    <sheetView showGridLines="0" zoomScale="88" zoomScaleNormal="88" workbookViewId="0" topLeftCell="A1">
      <selection activeCell="A1" sqref="A1"/>
    </sheetView>
  </sheetViews>
  <sheetFormatPr defaultColWidth="9.140625" defaultRowHeight="12.75"/>
  <cols>
    <col min="1" max="1" width="15.8515625" style="283" customWidth="1"/>
    <col min="2" max="2" width="12.00390625" style="283" customWidth="1"/>
    <col min="3" max="3" width="10.28125" style="283" bestFit="1" customWidth="1"/>
    <col min="4" max="4" width="12.7109375" style="283" customWidth="1"/>
    <col min="5" max="5" width="9.00390625" style="283" customWidth="1"/>
    <col min="6" max="6" width="12.421875" style="283" customWidth="1"/>
    <col min="7" max="7" width="10.28125" style="283" bestFit="1" customWidth="1"/>
    <col min="8" max="8" width="11.57421875" style="283" customWidth="1"/>
    <col min="9" max="9" width="9.00390625" style="283" bestFit="1" customWidth="1"/>
    <col min="10" max="16384" width="9.140625" style="283" customWidth="1"/>
  </cols>
  <sheetData>
    <row r="1" spans="8:9" ht="18.75" thickBot="1">
      <c r="H1" s="820" t="s">
        <v>0</v>
      </c>
      <c r="I1" s="821"/>
    </row>
    <row r="2" ht="3.75" customHeight="1" thickBot="1"/>
    <row r="3" spans="1:9" ht="24" customHeight="1" thickBot="1">
      <c r="A3" s="865" t="s">
        <v>105</v>
      </c>
      <c r="B3" s="866"/>
      <c r="C3" s="866"/>
      <c r="D3" s="866"/>
      <c r="E3" s="866"/>
      <c r="F3" s="866"/>
      <c r="G3" s="866"/>
      <c r="H3" s="866"/>
      <c r="I3" s="867"/>
    </row>
    <row r="4" spans="1:9" s="284" customFormat="1" ht="20.25" customHeight="1" thickBot="1">
      <c r="A4" s="863" t="s">
        <v>106</v>
      </c>
      <c r="B4" s="860" t="s">
        <v>39</v>
      </c>
      <c r="C4" s="861"/>
      <c r="D4" s="861"/>
      <c r="E4" s="862"/>
      <c r="F4" s="861" t="s">
        <v>40</v>
      </c>
      <c r="G4" s="861"/>
      <c r="H4" s="861"/>
      <c r="I4" s="862"/>
    </row>
    <row r="5" spans="1:9" s="289" customFormat="1" ht="26.25" thickBot="1">
      <c r="A5" s="864"/>
      <c r="B5" s="285" t="s">
        <v>41</v>
      </c>
      <c r="C5" s="286" t="s">
        <v>42</v>
      </c>
      <c r="D5" s="285" t="s">
        <v>43</v>
      </c>
      <c r="E5" s="287" t="s">
        <v>44</v>
      </c>
      <c r="F5" s="288" t="s">
        <v>45</v>
      </c>
      <c r="G5" s="287" t="s">
        <v>42</v>
      </c>
      <c r="H5" s="288" t="s">
        <v>46</v>
      </c>
      <c r="I5" s="287" t="s">
        <v>44</v>
      </c>
    </row>
    <row r="6" spans="1:9" s="294" customFormat="1" ht="18" customHeight="1" thickBot="1">
      <c r="A6" s="290" t="s">
        <v>107</v>
      </c>
      <c r="B6" s="291">
        <f>SUM(B7:B46)</f>
        <v>928323</v>
      </c>
      <c r="C6" s="292">
        <f>SUM(C7:C46)</f>
        <v>1</v>
      </c>
      <c r="D6" s="293">
        <f>SUM(D7:D46)</f>
        <v>668872</v>
      </c>
      <c r="E6" s="292">
        <f aca="true" t="shared" si="0" ref="E6:E46">(B6/D6-1)</f>
        <v>0.38789334880216253</v>
      </c>
      <c r="F6" s="291">
        <f>SUM(F7:F46)</f>
        <v>1953293</v>
      </c>
      <c r="G6" s="292">
        <f>SUM(G7:G46)</f>
        <v>1.0000000000000002</v>
      </c>
      <c r="H6" s="293">
        <f>SUM(H7:H46)</f>
        <v>1401890</v>
      </c>
      <c r="I6" s="292">
        <f aca="true" t="shared" si="1" ref="I6:I46">(F6/H6-1)</f>
        <v>0.3933282925193846</v>
      </c>
    </row>
    <row r="7" spans="1:9" s="300" customFormat="1" ht="18" customHeight="1" thickTop="1">
      <c r="A7" s="295" t="s">
        <v>108</v>
      </c>
      <c r="B7" s="296">
        <v>116855</v>
      </c>
      <c r="C7" s="297">
        <f aca="true" t="shared" si="2" ref="C7:C46">B7/$B$6</f>
        <v>0.1258775232327541</v>
      </c>
      <c r="D7" s="296">
        <v>76216</v>
      </c>
      <c r="E7" s="298">
        <f t="shared" si="0"/>
        <v>0.5332082502361708</v>
      </c>
      <c r="F7" s="296">
        <v>223773</v>
      </c>
      <c r="G7" s="298">
        <f aca="true" t="shared" si="3" ref="G7:G46">(F7/$F$6)</f>
        <v>0.11456192184173086</v>
      </c>
      <c r="H7" s="299">
        <v>146205</v>
      </c>
      <c r="I7" s="298">
        <f t="shared" si="1"/>
        <v>0.5305427310967477</v>
      </c>
    </row>
    <row r="8" spans="1:9" s="300" customFormat="1" ht="18" customHeight="1">
      <c r="A8" s="295" t="s">
        <v>109</v>
      </c>
      <c r="B8" s="296">
        <v>108505</v>
      </c>
      <c r="C8" s="297">
        <f t="shared" si="2"/>
        <v>0.11688280910846763</v>
      </c>
      <c r="D8" s="296">
        <v>82814</v>
      </c>
      <c r="E8" s="298">
        <f t="shared" si="0"/>
        <v>0.3102253242205424</v>
      </c>
      <c r="F8" s="296">
        <v>215585</v>
      </c>
      <c r="G8" s="298">
        <f t="shared" si="3"/>
        <v>0.11037002641180817</v>
      </c>
      <c r="H8" s="299">
        <v>154735</v>
      </c>
      <c r="I8" s="298">
        <f t="shared" si="1"/>
        <v>0.3932529809028338</v>
      </c>
    </row>
    <row r="9" spans="1:9" s="300" customFormat="1" ht="18" customHeight="1">
      <c r="A9" s="295" t="s">
        <v>110</v>
      </c>
      <c r="B9" s="296">
        <v>75214</v>
      </c>
      <c r="C9" s="297">
        <f t="shared" si="2"/>
        <v>0.08102136864001</v>
      </c>
      <c r="D9" s="296">
        <v>51744</v>
      </c>
      <c r="E9" s="298">
        <f t="shared" si="0"/>
        <v>0.45357915893630185</v>
      </c>
      <c r="F9" s="296">
        <v>172509</v>
      </c>
      <c r="G9" s="298">
        <f t="shared" si="3"/>
        <v>0.08831701132395396</v>
      </c>
      <c r="H9" s="299">
        <v>112620</v>
      </c>
      <c r="I9" s="298">
        <f t="shared" si="1"/>
        <v>0.5317794352690464</v>
      </c>
    </row>
    <row r="10" spans="1:9" s="300" customFormat="1" ht="18" customHeight="1">
      <c r="A10" s="295" t="s">
        <v>111</v>
      </c>
      <c r="B10" s="296">
        <v>69438</v>
      </c>
      <c r="C10" s="297">
        <f t="shared" si="2"/>
        <v>0.07479939633080296</v>
      </c>
      <c r="D10" s="296">
        <v>44025</v>
      </c>
      <c r="E10" s="298">
        <f t="shared" si="0"/>
        <v>0.5772402044293015</v>
      </c>
      <c r="F10" s="296">
        <v>148419</v>
      </c>
      <c r="G10" s="298">
        <f t="shared" si="3"/>
        <v>0.07598399216093028</v>
      </c>
      <c r="H10" s="299">
        <v>94955</v>
      </c>
      <c r="I10" s="298">
        <f t="shared" si="1"/>
        <v>0.5630456532041492</v>
      </c>
    </row>
    <row r="11" spans="1:9" s="300" customFormat="1" ht="18" customHeight="1">
      <c r="A11" s="295" t="s">
        <v>112</v>
      </c>
      <c r="B11" s="296">
        <v>49444</v>
      </c>
      <c r="C11" s="297">
        <f t="shared" si="2"/>
        <v>0.05326163415104441</v>
      </c>
      <c r="D11" s="296">
        <v>28335</v>
      </c>
      <c r="E11" s="298">
        <f t="shared" si="0"/>
        <v>0.7449797070760544</v>
      </c>
      <c r="F11" s="296">
        <v>96855</v>
      </c>
      <c r="G11" s="298">
        <f t="shared" si="3"/>
        <v>0.04958549485407463</v>
      </c>
      <c r="H11" s="299">
        <v>54342</v>
      </c>
      <c r="I11" s="298">
        <f t="shared" si="1"/>
        <v>0.7823230650325714</v>
      </c>
    </row>
    <row r="12" spans="1:9" s="300" customFormat="1" ht="18" customHeight="1">
      <c r="A12" s="295" t="s">
        <v>113</v>
      </c>
      <c r="B12" s="296">
        <v>42480</v>
      </c>
      <c r="C12" s="297">
        <f t="shared" si="2"/>
        <v>0.045759934850262245</v>
      </c>
      <c r="D12" s="296">
        <v>23806</v>
      </c>
      <c r="E12" s="298">
        <f t="shared" si="0"/>
        <v>0.7844240947660255</v>
      </c>
      <c r="F12" s="296">
        <v>101915</v>
      </c>
      <c r="G12" s="298">
        <f t="shared" si="3"/>
        <v>0.052175992029869556</v>
      </c>
      <c r="H12" s="299">
        <v>56659</v>
      </c>
      <c r="I12" s="298">
        <f t="shared" si="1"/>
        <v>0.798743359395683</v>
      </c>
    </row>
    <row r="13" spans="1:9" s="300" customFormat="1" ht="18" customHeight="1">
      <c r="A13" s="295" t="s">
        <v>114</v>
      </c>
      <c r="B13" s="296">
        <v>33438</v>
      </c>
      <c r="C13" s="297">
        <f t="shared" si="2"/>
        <v>0.036019790525495976</v>
      </c>
      <c r="D13" s="296">
        <v>19528</v>
      </c>
      <c r="E13" s="298">
        <f t="shared" si="0"/>
        <v>0.7123105284719378</v>
      </c>
      <c r="F13" s="296">
        <v>71997</v>
      </c>
      <c r="G13" s="298">
        <f t="shared" si="3"/>
        <v>0.036859293511009354</v>
      </c>
      <c r="H13" s="299">
        <v>42555</v>
      </c>
      <c r="I13" s="298">
        <f t="shared" si="1"/>
        <v>0.6918575960521678</v>
      </c>
    </row>
    <row r="14" spans="1:9" s="300" customFormat="1" ht="18" customHeight="1">
      <c r="A14" s="295" t="s">
        <v>115</v>
      </c>
      <c r="B14" s="296">
        <v>28887</v>
      </c>
      <c r="C14" s="297">
        <f t="shared" si="2"/>
        <v>0.03111740202494175</v>
      </c>
      <c r="D14" s="296">
        <v>21072</v>
      </c>
      <c r="E14" s="298">
        <f t="shared" si="0"/>
        <v>0.37087129840546695</v>
      </c>
      <c r="F14" s="296">
        <v>55098</v>
      </c>
      <c r="G14" s="298">
        <f t="shared" si="3"/>
        <v>0.028207749682203336</v>
      </c>
      <c r="H14" s="299">
        <v>44239</v>
      </c>
      <c r="I14" s="298">
        <f t="shared" si="1"/>
        <v>0.2454621487827482</v>
      </c>
    </row>
    <row r="15" spans="1:9" s="300" customFormat="1" ht="18" customHeight="1">
      <c r="A15" s="295" t="s">
        <v>116</v>
      </c>
      <c r="B15" s="296">
        <v>22254</v>
      </c>
      <c r="C15" s="297">
        <f t="shared" si="2"/>
        <v>0.023972259655313938</v>
      </c>
      <c r="D15" s="296">
        <v>20940</v>
      </c>
      <c r="E15" s="298">
        <f t="shared" si="0"/>
        <v>0.06275071633237816</v>
      </c>
      <c r="F15" s="296">
        <v>55960</v>
      </c>
      <c r="G15" s="298">
        <f t="shared" si="3"/>
        <v>0.028649055722822947</v>
      </c>
      <c r="H15" s="299">
        <v>51479</v>
      </c>
      <c r="I15" s="298">
        <f t="shared" si="1"/>
        <v>0.08704520289826911</v>
      </c>
    </row>
    <row r="16" spans="1:9" s="300" customFormat="1" ht="18" customHeight="1">
      <c r="A16" s="295" t="s">
        <v>117</v>
      </c>
      <c r="B16" s="296">
        <v>22185</v>
      </c>
      <c r="C16" s="297">
        <f t="shared" si="2"/>
        <v>0.02389793207752043</v>
      </c>
      <c r="D16" s="296">
        <v>11594</v>
      </c>
      <c r="E16" s="298">
        <f t="shared" si="0"/>
        <v>0.9134897360703813</v>
      </c>
      <c r="F16" s="296">
        <v>53254</v>
      </c>
      <c r="G16" s="298">
        <f t="shared" si="3"/>
        <v>0.027263702885332614</v>
      </c>
      <c r="H16" s="299">
        <v>28048</v>
      </c>
      <c r="I16" s="298">
        <f t="shared" si="1"/>
        <v>0.8986737022247575</v>
      </c>
    </row>
    <row r="17" spans="1:9" s="300" customFormat="1" ht="18" customHeight="1">
      <c r="A17" s="295" t="s">
        <v>118</v>
      </c>
      <c r="B17" s="296">
        <v>14247</v>
      </c>
      <c r="C17" s="297">
        <f t="shared" si="2"/>
        <v>0.01534702899745024</v>
      </c>
      <c r="D17" s="296">
        <v>11022</v>
      </c>
      <c r="E17" s="298">
        <f t="shared" si="0"/>
        <v>0.29259662493195426</v>
      </c>
      <c r="F17" s="296">
        <v>25914</v>
      </c>
      <c r="G17" s="298">
        <f t="shared" si="3"/>
        <v>0.013266826840622477</v>
      </c>
      <c r="H17" s="299">
        <v>20140</v>
      </c>
      <c r="I17" s="298">
        <f t="shared" si="1"/>
        <v>0.2866931479642503</v>
      </c>
    </row>
    <row r="18" spans="1:9" s="300" customFormat="1" ht="18" customHeight="1">
      <c r="A18" s="295" t="s">
        <v>119</v>
      </c>
      <c r="B18" s="296">
        <v>13442</v>
      </c>
      <c r="C18" s="297">
        <f t="shared" si="2"/>
        <v>0.014479873923192681</v>
      </c>
      <c r="D18" s="296">
        <v>9645</v>
      </c>
      <c r="E18" s="298">
        <f t="shared" si="0"/>
        <v>0.393675479523069</v>
      </c>
      <c r="F18" s="296">
        <v>27028</v>
      </c>
      <c r="G18" s="298">
        <f t="shared" si="3"/>
        <v>0.013837145784068238</v>
      </c>
      <c r="H18" s="299">
        <v>20679</v>
      </c>
      <c r="I18" s="298">
        <f t="shared" si="1"/>
        <v>0.3070264519560908</v>
      </c>
    </row>
    <row r="19" spans="1:9" s="300" customFormat="1" ht="18" customHeight="1">
      <c r="A19" s="295" t="s">
        <v>120</v>
      </c>
      <c r="B19" s="296">
        <v>13340</v>
      </c>
      <c r="C19" s="297">
        <f t="shared" si="2"/>
        <v>0.01436999837341098</v>
      </c>
      <c r="D19" s="296">
        <v>20025</v>
      </c>
      <c r="E19" s="298">
        <f t="shared" si="0"/>
        <v>-0.33383270911360796</v>
      </c>
      <c r="F19" s="296">
        <v>24643</v>
      </c>
      <c r="G19" s="298">
        <f t="shared" si="3"/>
        <v>0.01261613081089217</v>
      </c>
      <c r="H19" s="299">
        <v>37528</v>
      </c>
      <c r="I19" s="298">
        <f t="shared" si="1"/>
        <v>-0.3433436367512257</v>
      </c>
    </row>
    <row r="20" spans="1:9" s="300" customFormat="1" ht="18" customHeight="1">
      <c r="A20" s="295" t="s">
        <v>121</v>
      </c>
      <c r="B20" s="296">
        <v>13100</v>
      </c>
      <c r="C20" s="297">
        <f t="shared" si="2"/>
        <v>0.014111467668042265</v>
      </c>
      <c r="D20" s="296">
        <v>9291</v>
      </c>
      <c r="E20" s="298">
        <f t="shared" si="0"/>
        <v>0.4099666343773545</v>
      </c>
      <c r="F20" s="296">
        <v>24880</v>
      </c>
      <c r="G20" s="298">
        <f t="shared" si="3"/>
        <v>0.012737464374264384</v>
      </c>
      <c r="H20" s="299">
        <v>17460</v>
      </c>
      <c r="I20" s="298">
        <f t="shared" si="1"/>
        <v>0.42497136311569306</v>
      </c>
    </row>
    <row r="21" spans="1:9" s="300" customFormat="1" ht="18" customHeight="1">
      <c r="A21" s="295" t="s">
        <v>122</v>
      </c>
      <c r="B21" s="296">
        <v>12428</v>
      </c>
      <c r="C21" s="297">
        <f t="shared" si="2"/>
        <v>0.013387581693009869</v>
      </c>
      <c r="D21" s="296">
        <v>11200</v>
      </c>
      <c r="E21" s="298">
        <f t="shared" si="0"/>
        <v>0.10964285714285715</v>
      </c>
      <c r="F21" s="296">
        <v>24872</v>
      </c>
      <c r="G21" s="298">
        <f t="shared" si="3"/>
        <v>0.012733368726555616</v>
      </c>
      <c r="H21" s="299">
        <v>22895</v>
      </c>
      <c r="I21" s="298">
        <f t="shared" si="1"/>
        <v>0.0863507316007861</v>
      </c>
    </row>
    <row r="22" spans="1:9" s="300" customFormat="1" ht="18" customHeight="1">
      <c r="A22" s="295" t="s">
        <v>123</v>
      </c>
      <c r="B22" s="296">
        <v>12364</v>
      </c>
      <c r="C22" s="297">
        <f t="shared" si="2"/>
        <v>0.013318640171578211</v>
      </c>
      <c r="D22" s="296">
        <v>9936</v>
      </c>
      <c r="E22" s="298">
        <f t="shared" si="0"/>
        <v>0.24436392914653782</v>
      </c>
      <c r="F22" s="296">
        <v>22677</v>
      </c>
      <c r="G22" s="298">
        <f t="shared" si="3"/>
        <v>0.011609625386462758</v>
      </c>
      <c r="H22" s="299">
        <v>18792</v>
      </c>
      <c r="I22" s="298">
        <f t="shared" si="1"/>
        <v>0.20673690932311617</v>
      </c>
    </row>
    <row r="23" spans="1:9" s="300" customFormat="1" ht="18" customHeight="1">
      <c r="A23" s="295" t="s">
        <v>124</v>
      </c>
      <c r="B23" s="296">
        <v>11750</v>
      </c>
      <c r="C23" s="297">
        <f t="shared" si="2"/>
        <v>0.012657232450343253</v>
      </c>
      <c r="D23" s="296">
        <v>7071</v>
      </c>
      <c r="E23" s="298">
        <f t="shared" si="0"/>
        <v>0.6617168717295998</v>
      </c>
      <c r="F23" s="296">
        <v>26042</v>
      </c>
      <c r="G23" s="298">
        <f t="shared" si="3"/>
        <v>0.013332357203962744</v>
      </c>
      <c r="H23" s="299">
        <v>16220</v>
      </c>
      <c r="I23" s="298">
        <f t="shared" si="1"/>
        <v>0.6055487053020963</v>
      </c>
    </row>
    <row r="24" spans="1:9" s="300" customFormat="1" ht="18" customHeight="1">
      <c r="A24" s="295" t="s">
        <v>125</v>
      </c>
      <c r="B24" s="296">
        <v>11461</v>
      </c>
      <c r="C24" s="297">
        <f t="shared" si="2"/>
        <v>0.012345918392628427</v>
      </c>
      <c r="D24" s="296">
        <v>8606</v>
      </c>
      <c r="E24" s="298">
        <f t="shared" si="0"/>
        <v>0.33174529398094355</v>
      </c>
      <c r="F24" s="296">
        <v>21476</v>
      </c>
      <c r="G24" s="298">
        <f t="shared" si="3"/>
        <v>0.01099476627418416</v>
      </c>
      <c r="H24" s="299">
        <v>16508</v>
      </c>
      <c r="I24" s="298">
        <f t="shared" si="1"/>
        <v>0.3009449963653985</v>
      </c>
    </row>
    <row r="25" spans="1:9" s="300" customFormat="1" ht="18" customHeight="1">
      <c r="A25" s="295" t="s">
        <v>126</v>
      </c>
      <c r="B25" s="296">
        <v>10642</v>
      </c>
      <c r="C25" s="297">
        <f t="shared" si="2"/>
        <v>0.011463682360557694</v>
      </c>
      <c r="D25" s="296">
        <v>7350</v>
      </c>
      <c r="E25" s="298">
        <f t="shared" si="0"/>
        <v>0.4478911564625849</v>
      </c>
      <c r="F25" s="296">
        <v>22655</v>
      </c>
      <c r="G25" s="298">
        <f t="shared" si="3"/>
        <v>0.01159836235526365</v>
      </c>
      <c r="H25" s="299">
        <v>17420</v>
      </c>
      <c r="I25" s="298">
        <f t="shared" si="1"/>
        <v>0.3005166475315728</v>
      </c>
    </row>
    <row r="26" spans="1:9" s="300" customFormat="1" ht="18" customHeight="1">
      <c r="A26" s="295" t="s">
        <v>127</v>
      </c>
      <c r="B26" s="296">
        <v>9822</v>
      </c>
      <c r="C26" s="297">
        <f t="shared" si="2"/>
        <v>0.01058036911721459</v>
      </c>
      <c r="D26" s="296">
        <v>7609</v>
      </c>
      <c r="E26" s="298">
        <f t="shared" si="0"/>
        <v>0.2908397949796293</v>
      </c>
      <c r="F26" s="296">
        <v>21478</v>
      </c>
      <c r="G26" s="298">
        <f t="shared" si="3"/>
        <v>0.010995790186111352</v>
      </c>
      <c r="H26" s="299">
        <v>18647</v>
      </c>
      <c r="I26" s="298">
        <f t="shared" si="1"/>
        <v>0.15182066820400064</v>
      </c>
    </row>
    <row r="27" spans="1:9" s="300" customFormat="1" ht="18" customHeight="1">
      <c r="A27" s="295" t="s">
        <v>128</v>
      </c>
      <c r="B27" s="296">
        <v>8938</v>
      </c>
      <c r="C27" s="297">
        <f t="shared" si="2"/>
        <v>0.00962811435243983</v>
      </c>
      <c r="D27" s="296">
        <v>7177</v>
      </c>
      <c r="E27" s="298">
        <f t="shared" si="0"/>
        <v>0.24536714504667678</v>
      </c>
      <c r="F27" s="296">
        <v>15749</v>
      </c>
      <c r="G27" s="298">
        <f t="shared" si="3"/>
        <v>0.008062794470670811</v>
      </c>
      <c r="H27" s="299">
        <v>12588</v>
      </c>
      <c r="I27" s="298">
        <f t="shared" si="1"/>
        <v>0.2511121703209407</v>
      </c>
    </row>
    <row r="28" spans="1:9" s="300" customFormat="1" ht="18" customHeight="1">
      <c r="A28" s="295" t="s">
        <v>129</v>
      </c>
      <c r="B28" s="296">
        <v>8923</v>
      </c>
      <c r="C28" s="297">
        <f t="shared" si="2"/>
        <v>0.009611956183354285</v>
      </c>
      <c r="D28" s="296">
        <v>4943</v>
      </c>
      <c r="E28" s="298">
        <f t="shared" si="0"/>
        <v>0.8051790410681772</v>
      </c>
      <c r="F28" s="296">
        <v>17989</v>
      </c>
      <c r="G28" s="298">
        <f t="shared" si="3"/>
        <v>0.009209575829125481</v>
      </c>
      <c r="H28" s="299">
        <v>10480</v>
      </c>
      <c r="I28" s="298">
        <f t="shared" si="1"/>
        <v>0.7165076335877862</v>
      </c>
    </row>
    <row r="29" spans="1:9" s="300" customFormat="1" ht="18" customHeight="1">
      <c r="A29" s="295" t="s">
        <v>130</v>
      </c>
      <c r="B29" s="296">
        <v>8202</v>
      </c>
      <c r="C29" s="297">
        <f t="shared" si="2"/>
        <v>0.008835286855975776</v>
      </c>
      <c r="D29" s="296">
        <v>5636</v>
      </c>
      <c r="E29" s="298">
        <f t="shared" si="0"/>
        <v>0.4552874378992193</v>
      </c>
      <c r="F29" s="296">
        <v>22185</v>
      </c>
      <c r="G29" s="298">
        <f t="shared" si="3"/>
        <v>0.011357743052373607</v>
      </c>
      <c r="H29" s="299">
        <v>13079</v>
      </c>
      <c r="I29" s="298">
        <f t="shared" si="1"/>
        <v>0.6962305986696231</v>
      </c>
    </row>
    <row r="30" spans="1:9" s="300" customFormat="1" ht="18" customHeight="1">
      <c r="A30" s="295" t="s">
        <v>131</v>
      </c>
      <c r="B30" s="296">
        <v>8112</v>
      </c>
      <c r="C30" s="297">
        <f t="shared" si="2"/>
        <v>0.008738337841462508</v>
      </c>
      <c r="D30" s="296">
        <v>4916</v>
      </c>
      <c r="E30" s="298">
        <f t="shared" si="0"/>
        <v>0.6501220504475183</v>
      </c>
      <c r="F30" s="296">
        <v>17670</v>
      </c>
      <c r="G30" s="298">
        <f t="shared" si="3"/>
        <v>0.009046261876738411</v>
      </c>
      <c r="H30" s="299">
        <v>11487</v>
      </c>
      <c r="I30" s="298">
        <f t="shared" si="1"/>
        <v>0.5382606424653957</v>
      </c>
    </row>
    <row r="31" spans="1:9" s="300" customFormat="1" ht="18" customHeight="1">
      <c r="A31" s="295" t="s">
        <v>132</v>
      </c>
      <c r="B31" s="296">
        <v>7786</v>
      </c>
      <c r="C31" s="297">
        <f t="shared" si="2"/>
        <v>0.008387166966670006</v>
      </c>
      <c r="D31" s="296">
        <v>7716</v>
      </c>
      <c r="E31" s="298">
        <f t="shared" si="0"/>
        <v>0.009072058061171617</v>
      </c>
      <c r="F31" s="296">
        <v>16668</v>
      </c>
      <c r="G31" s="298">
        <f t="shared" si="3"/>
        <v>0.008533282001215383</v>
      </c>
      <c r="H31" s="299">
        <v>16507</v>
      </c>
      <c r="I31" s="298">
        <f t="shared" si="1"/>
        <v>0.009753437935421383</v>
      </c>
    </row>
    <row r="32" spans="1:9" s="300" customFormat="1" ht="18" customHeight="1">
      <c r="A32" s="295" t="s">
        <v>133</v>
      </c>
      <c r="B32" s="296">
        <v>7335</v>
      </c>
      <c r="C32" s="297">
        <f t="shared" si="2"/>
        <v>0.0079013446828313</v>
      </c>
      <c r="D32" s="296">
        <v>5100</v>
      </c>
      <c r="E32" s="298">
        <f t="shared" si="0"/>
        <v>0.43823529411764706</v>
      </c>
      <c r="F32" s="296">
        <v>17723</v>
      </c>
      <c r="G32" s="298">
        <f t="shared" si="3"/>
        <v>0.00907339554280899</v>
      </c>
      <c r="H32" s="299">
        <v>11885</v>
      </c>
      <c r="I32" s="298">
        <f t="shared" si="1"/>
        <v>0.4912074042911232</v>
      </c>
    </row>
    <row r="33" spans="1:9" s="300" customFormat="1" ht="18" customHeight="1">
      <c r="A33" s="295" t="s">
        <v>134</v>
      </c>
      <c r="B33" s="296">
        <v>7166</v>
      </c>
      <c r="C33" s="297">
        <f t="shared" si="2"/>
        <v>0.00771929597780083</v>
      </c>
      <c r="D33" s="296">
        <v>5004</v>
      </c>
      <c r="E33" s="298">
        <f t="shared" si="0"/>
        <v>0.4320543565147881</v>
      </c>
      <c r="F33" s="296">
        <v>14815</v>
      </c>
      <c r="G33" s="298">
        <f t="shared" si="3"/>
        <v>0.007584627600672301</v>
      </c>
      <c r="H33" s="299">
        <v>9591</v>
      </c>
      <c r="I33" s="298">
        <f t="shared" si="1"/>
        <v>0.5446773016369513</v>
      </c>
    </row>
    <row r="34" spans="1:9" s="300" customFormat="1" ht="18" customHeight="1">
      <c r="A34" s="295" t="s">
        <v>135</v>
      </c>
      <c r="B34" s="296">
        <v>5988</v>
      </c>
      <c r="C34" s="297">
        <f t="shared" si="2"/>
        <v>0.006450341098949396</v>
      </c>
      <c r="D34" s="296">
        <v>4172</v>
      </c>
      <c r="E34" s="298">
        <f t="shared" si="0"/>
        <v>0.43528283796740164</v>
      </c>
      <c r="F34" s="296">
        <v>13394</v>
      </c>
      <c r="G34" s="298">
        <f t="shared" si="3"/>
        <v>0.006857138176402619</v>
      </c>
      <c r="H34" s="299">
        <v>9509</v>
      </c>
      <c r="I34" s="298">
        <f t="shared" si="1"/>
        <v>0.4085603112840468</v>
      </c>
    </row>
    <row r="35" spans="1:9" s="300" customFormat="1" ht="18" customHeight="1">
      <c r="A35" s="295" t="s">
        <v>136</v>
      </c>
      <c r="B35" s="296">
        <v>5946</v>
      </c>
      <c r="C35" s="297">
        <f t="shared" si="2"/>
        <v>0.006405098225509871</v>
      </c>
      <c r="D35" s="296">
        <v>4542</v>
      </c>
      <c r="E35" s="298">
        <f t="shared" si="0"/>
        <v>0.30911492734478196</v>
      </c>
      <c r="F35" s="296">
        <v>11239</v>
      </c>
      <c r="G35" s="298">
        <f t="shared" si="3"/>
        <v>0.0057538730748535934</v>
      </c>
      <c r="H35" s="299">
        <v>8562</v>
      </c>
      <c r="I35" s="298">
        <f t="shared" si="1"/>
        <v>0.31266059331931784</v>
      </c>
    </row>
    <row r="36" spans="1:9" s="300" customFormat="1" ht="18" customHeight="1">
      <c r="A36" s="295" t="s">
        <v>137</v>
      </c>
      <c r="B36" s="296">
        <v>5724</v>
      </c>
      <c r="C36" s="297">
        <f t="shared" si="2"/>
        <v>0.006165957323043811</v>
      </c>
      <c r="D36" s="296">
        <v>6646</v>
      </c>
      <c r="E36" s="298">
        <f t="shared" si="0"/>
        <v>-0.1387300631959073</v>
      </c>
      <c r="F36" s="296">
        <v>17437</v>
      </c>
      <c r="G36" s="298">
        <f t="shared" si="3"/>
        <v>0.00892697613722058</v>
      </c>
      <c r="H36" s="299">
        <v>16979</v>
      </c>
      <c r="I36" s="298">
        <f t="shared" si="1"/>
        <v>0.026974497909181938</v>
      </c>
    </row>
    <row r="37" spans="1:9" s="300" customFormat="1" ht="18" customHeight="1">
      <c r="A37" s="295" t="s">
        <v>138</v>
      </c>
      <c r="B37" s="296">
        <v>5657</v>
      </c>
      <c r="C37" s="297">
        <f t="shared" si="2"/>
        <v>0.006093784167795046</v>
      </c>
      <c r="D37" s="296">
        <v>6549</v>
      </c>
      <c r="E37" s="298">
        <f t="shared" si="0"/>
        <v>-0.1362040006107803</v>
      </c>
      <c r="F37" s="296">
        <v>14071</v>
      </c>
      <c r="G37" s="298">
        <f t="shared" si="3"/>
        <v>0.007203732363756999</v>
      </c>
      <c r="H37" s="299">
        <v>17300</v>
      </c>
      <c r="I37" s="298">
        <f t="shared" si="1"/>
        <v>-0.18664739884393067</v>
      </c>
    </row>
    <row r="38" spans="1:9" s="300" customFormat="1" ht="18" customHeight="1">
      <c r="A38" s="295" t="s">
        <v>139</v>
      </c>
      <c r="B38" s="296">
        <v>4438</v>
      </c>
      <c r="C38" s="297">
        <f t="shared" si="2"/>
        <v>0.004780663626776456</v>
      </c>
      <c r="D38" s="296">
        <v>4464</v>
      </c>
      <c r="E38" s="298">
        <f t="shared" si="0"/>
        <v>-0.005824372759856589</v>
      </c>
      <c r="F38" s="296">
        <v>9064</v>
      </c>
      <c r="G38" s="298">
        <f t="shared" si="3"/>
        <v>0.004640368854032652</v>
      </c>
      <c r="H38" s="299">
        <v>9342</v>
      </c>
      <c r="I38" s="298">
        <f t="shared" si="1"/>
        <v>-0.029758081781203205</v>
      </c>
    </row>
    <row r="39" spans="1:9" s="300" customFormat="1" ht="18" customHeight="1">
      <c r="A39" s="295" t="s">
        <v>140</v>
      </c>
      <c r="B39" s="296">
        <v>4413</v>
      </c>
      <c r="C39" s="297">
        <f t="shared" si="2"/>
        <v>0.004753733344967215</v>
      </c>
      <c r="D39" s="296">
        <v>2821</v>
      </c>
      <c r="E39" s="298">
        <f t="shared" si="0"/>
        <v>0.564338886919532</v>
      </c>
      <c r="F39" s="296">
        <v>10782</v>
      </c>
      <c r="G39" s="298">
        <f t="shared" si="3"/>
        <v>0.005519909199490297</v>
      </c>
      <c r="H39" s="299">
        <v>8028</v>
      </c>
      <c r="I39" s="298">
        <f t="shared" si="1"/>
        <v>0.3430493273542601</v>
      </c>
    </row>
    <row r="40" spans="1:9" s="300" customFormat="1" ht="18" customHeight="1">
      <c r="A40" s="295" t="s">
        <v>141</v>
      </c>
      <c r="B40" s="296">
        <v>4087</v>
      </c>
      <c r="C40" s="297">
        <f t="shared" si="2"/>
        <v>0.004402562470174713</v>
      </c>
      <c r="D40" s="296">
        <v>3604</v>
      </c>
      <c r="E40" s="298">
        <f t="shared" si="0"/>
        <v>0.13401775804661487</v>
      </c>
      <c r="F40" s="296">
        <v>7414</v>
      </c>
      <c r="G40" s="298">
        <f t="shared" si="3"/>
        <v>0.003795641514099523</v>
      </c>
      <c r="H40" s="299">
        <v>6702</v>
      </c>
      <c r="I40" s="298">
        <f t="shared" si="1"/>
        <v>0.10623694419576246</v>
      </c>
    </row>
    <row r="41" spans="1:9" s="300" customFormat="1" ht="18" customHeight="1">
      <c r="A41" s="295" t="s">
        <v>142</v>
      </c>
      <c r="B41" s="296">
        <v>3898</v>
      </c>
      <c r="C41" s="297">
        <f t="shared" si="2"/>
        <v>0.004198969539696851</v>
      </c>
      <c r="D41" s="296">
        <v>2558</v>
      </c>
      <c r="E41" s="298">
        <f t="shared" si="0"/>
        <v>0.5238467552775605</v>
      </c>
      <c r="F41" s="296">
        <v>6665</v>
      </c>
      <c r="G41" s="298">
        <f t="shared" si="3"/>
        <v>0.0034121864973662426</v>
      </c>
      <c r="H41" s="299">
        <v>4372</v>
      </c>
      <c r="I41" s="298">
        <f t="shared" si="1"/>
        <v>0.5244739249771271</v>
      </c>
    </row>
    <row r="42" spans="1:9" s="300" customFormat="1" ht="18" customHeight="1">
      <c r="A42" s="295" t="s">
        <v>143</v>
      </c>
      <c r="B42" s="296">
        <v>3272</v>
      </c>
      <c r="C42" s="297">
        <f t="shared" si="2"/>
        <v>0.0035246352831934573</v>
      </c>
      <c r="D42" s="296">
        <v>2957</v>
      </c>
      <c r="E42" s="298">
        <f t="shared" si="0"/>
        <v>0.10652688535678045</v>
      </c>
      <c r="F42" s="296">
        <v>5833</v>
      </c>
      <c r="G42" s="298">
        <f t="shared" si="3"/>
        <v>0.0029862391356545075</v>
      </c>
      <c r="H42" s="299">
        <v>5472</v>
      </c>
      <c r="I42" s="298">
        <f t="shared" si="1"/>
        <v>0.06597222222222232</v>
      </c>
    </row>
    <row r="43" spans="1:9" s="300" customFormat="1" ht="18" customHeight="1">
      <c r="A43" s="295" t="s">
        <v>144</v>
      </c>
      <c r="B43" s="296">
        <v>3100</v>
      </c>
      <c r="C43" s="297">
        <f t="shared" si="2"/>
        <v>0.00333935494434588</v>
      </c>
      <c r="D43" s="296">
        <v>3057</v>
      </c>
      <c r="E43" s="298">
        <f t="shared" si="0"/>
        <v>0.014066077854105297</v>
      </c>
      <c r="F43" s="296">
        <v>5892</v>
      </c>
      <c r="G43" s="298">
        <f t="shared" si="3"/>
        <v>0.0030164445375066616</v>
      </c>
      <c r="H43" s="299">
        <v>5608</v>
      </c>
      <c r="I43" s="298">
        <f t="shared" si="1"/>
        <v>0.050641940085591974</v>
      </c>
    </row>
    <row r="44" spans="1:9" s="300" customFormat="1" ht="18" customHeight="1">
      <c r="A44" s="295" t="s">
        <v>145</v>
      </c>
      <c r="B44" s="296">
        <v>2241</v>
      </c>
      <c r="C44" s="297">
        <f t="shared" si="2"/>
        <v>0.00241403046138036</v>
      </c>
      <c r="D44" s="296">
        <v>2153</v>
      </c>
      <c r="E44" s="298">
        <f t="shared" si="0"/>
        <v>0.04087320018578722</v>
      </c>
      <c r="F44" s="296">
        <v>3943</v>
      </c>
      <c r="G44" s="298">
        <f t="shared" si="3"/>
        <v>0.0020186423644583786</v>
      </c>
      <c r="H44" s="299">
        <v>3706</v>
      </c>
      <c r="I44" s="298">
        <f t="shared" si="1"/>
        <v>0.06395035078251476</v>
      </c>
    </row>
    <row r="45" spans="1:9" s="300" customFormat="1" ht="18" customHeight="1">
      <c r="A45" s="295" t="s">
        <v>146</v>
      </c>
      <c r="B45" s="296">
        <v>1139</v>
      </c>
      <c r="C45" s="297">
        <f t="shared" si="2"/>
        <v>0.0012269436392290183</v>
      </c>
      <c r="D45" s="296">
        <v>1299</v>
      </c>
      <c r="E45" s="298">
        <f t="shared" si="0"/>
        <v>-0.12317167051578137</v>
      </c>
      <c r="F45" s="296">
        <v>3396</v>
      </c>
      <c r="G45" s="298">
        <f t="shared" si="3"/>
        <v>0.0017386024523714568</v>
      </c>
      <c r="H45" s="299">
        <v>3942</v>
      </c>
      <c r="I45" s="298">
        <f t="shared" si="1"/>
        <v>-0.13850837138508376</v>
      </c>
    </row>
    <row r="46" spans="1:9" s="300" customFormat="1" ht="18" customHeight="1" thickBot="1">
      <c r="A46" s="301" t="s">
        <v>147</v>
      </c>
      <c r="B46" s="302">
        <v>130662</v>
      </c>
      <c r="C46" s="303">
        <f t="shared" si="2"/>
        <v>0.14075057927036172</v>
      </c>
      <c r="D46" s="302">
        <v>101729</v>
      </c>
      <c r="E46" s="304">
        <f t="shared" si="0"/>
        <v>0.28441250774115545</v>
      </c>
      <c r="F46" s="302">
        <v>284334</v>
      </c>
      <c r="G46" s="304">
        <f t="shared" si="3"/>
        <v>0.14556648695305824</v>
      </c>
      <c r="H46" s="305">
        <v>224625</v>
      </c>
      <c r="I46" s="304">
        <f t="shared" si="1"/>
        <v>0.2658163606010018</v>
      </c>
    </row>
    <row r="47" ht="14.25">
      <c r="A47" s="185" t="s">
        <v>148</v>
      </c>
    </row>
    <row r="48" ht="9.75" customHeight="1">
      <c r="A48" s="185"/>
    </row>
  </sheetData>
  <sheetProtection/>
  <mergeCells count="5">
    <mergeCell ref="H1:I1"/>
    <mergeCell ref="B4:E4"/>
    <mergeCell ref="F4:I4"/>
    <mergeCell ref="A4:A5"/>
    <mergeCell ref="A3:I3"/>
  </mergeCells>
  <conditionalFormatting sqref="I47:I65536 E47:E65536 I3:I5 E3:E5">
    <cfRule type="cellIs" priority="1" dxfId="0" operator="lessThan" stopIfTrue="1">
      <formula>0</formula>
    </cfRule>
  </conditionalFormatting>
  <conditionalFormatting sqref="E6:E46 I6:I46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7" right="0.24" top="0.36" bottom="0.18" header="0.25" footer="0.18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="95" zoomScaleNormal="95" workbookViewId="0" topLeftCell="A1">
      <selection activeCell="H1" sqref="H1:I1"/>
    </sheetView>
  </sheetViews>
  <sheetFormatPr defaultColWidth="10.8515625" defaultRowHeight="12.75"/>
  <cols>
    <col min="1" max="1" width="17.28125" style="306" customWidth="1"/>
    <col min="2" max="2" width="11.140625" style="306" customWidth="1"/>
    <col min="3" max="3" width="9.57421875" style="307" customWidth="1"/>
    <col min="4" max="4" width="12.00390625" style="306" customWidth="1"/>
    <col min="5" max="5" width="9.140625" style="307" customWidth="1"/>
    <col min="6" max="6" width="11.140625" style="306" customWidth="1"/>
    <col min="7" max="7" width="10.140625" style="307" customWidth="1"/>
    <col min="8" max="8" width="11.7109375" style="306" customWidth="1"/>
    <col min="9" max="9" width="9.421875" style="307" customWidth="1"/>
    <col min="10" max="16384" width="10.8515625" style="306" customWidth="1"/>
  </cols>
  <sheetData>
    <row r="1" spans="8:9" ht="18.75" thickBot="1">
      <c r="H1" s="820" t="s">
        <v>0</v>
      </c>
      <c r="I1" s="821"/>
    </row>
    <row r="2" ht="4.5" customHeight="1" thickBot="1"/>
    <row r="3" spans="1:9" ht="24.75" customHeight="1" thickBot="1">
      <c r="A3" s="873" t="s">
        <v>149</v>
      </c>
      <c r="B3" s="874"/>
      <c r="C3" s="874"/>
      <c r="D3" s="874"/>
      <c r="E3" s="874"/>
      <c r="F3" s="874"/>
      <c r="G3" s="874"/>
      <c r="H3" s="874"/>
      <c r="I3" s="875"/>
    </row>
    <row r="4" spans="1:9" ht="14.25" thickBot="1">
      <c r="A4" s="871" t="s">
        <v>150</v>
      </c>
      <c r="B4" s="868" t="s">
        <v>39</v>
      </c>
      <c r="C4" s="869"/>
      <c r="D4" s="869"/>
      <c r="E4" s="870"/>
      <c r="F4" s="869" t="s">
        <v>40</v>
      </c>
      <c r="G4" s="869"/>
      <c r="H4" s="869"/>
      <c r="I4" s="870"/>
    </row>
    <row r="5" spans="1:9" s="311" customFormat="1" ht="31.5" customHeight="1" thickBot="1">
      <c r="A5" s="872"/>
      <c r="B5" s="308" t="s">
        <v>41</v>
      </c>
      <c r="C5" s="309" t="s">
        <v>42</v>
      </c>
      <c r="D5" s="308" t="s">
        <v>43</v>
      </c>
      <c r="E5" s="310" t="s">
        <v>44</v>
      </c>
      <c r="F5" s="308" t="s">
        <v>45</v>
      </c>
      <c r="G5" s="309" t="s">
        <v>42</v>
      </c>
      <c r="H5" s="308" t="s">
        <v>46</v>
      </c>
      <c r="I5" s="310" t="s">
        <v>44</v>
      </c>
    </row>
    <row r="6" spans="1:9" s="317" customFormat="1" ht="15" customHeight="1" thickBot="1">
      <c r="A6" s="312" t="s">
        <v>4</v>
      </c>
      <c r="B6" s="313">
        <f>B7+B13+B19+B24+B29+B34+B39+B44+B52+B48</f>
        <v>928323</v>
      </c>
      <c r="C6" s="314">
        <f aca="true" t="shared" si="0" ref="C6:C39">(B6/$B$6)</f>
        <v>1</v>
      </c>
      <c r="D6" s="315">
        <f>D7+D13+D19+D24+D29+D34+D39+D44+D52+D48</f>
        <v>668872</v>
      </c>
      <c r="E6" s="316">
        <f aca="true" t="shared" si="1" ref="E6:E14">(B6/D6-1)</f>
        <v>0.38789334880216253</v>
      </c>
      <c r="F6" s="313">
        <f>F7+F13+F19+F24+F29+F34+F39+F44+F52+F48</f>
        <v>1953293</v>
      </c>
      <c r="G6" s="314">
        <f aca="true" t="shared" si="2" ref="G6:G39">(F6/$F$6)</f>
        <v>1</v>
      </c>
      <c r="H6" s="315">
        <f>H7+H13+H19+H24+H29+H34+H39+H44+H52+H48</f>
        <v>1401890</v>
      </c>
      <c r="I6" s="316">
        <f aca="true" t="shared" si="3" ref="I6:I14">(F6/H6-1)</f>
        <v>0.3933282925193846</v>
      </c>
    </row>
    <row r="7" spans="1:15" s="324" customFormat="1" ht="15.75" customHeight="1" thickTop="1">
      <c r="A7" s="318" t="s">
        <v>108</v>
      </c>
      <c r="B7" s="319">
        <f>SUM(B8:B12)</f>
        <v>116855</v>
      </c>
      <c r="C7" s="320">
        <f t="shared" si="0"/>
        <v>0.1258775232327541</v>
      </c>
      <c r="D7" s="321">
        <f>SUM(D8:D12)</f>
        <v>76216</v>
      </c>
      <c r="E7" s="322">
        <f t="shared" si="1"/>
        <v>0.5332082502361708</v>
      </c>
      <c r="F7" s="319">
        <f>SUM(F8:F12)</f>
        <v>223773</v>
      </c>
      <c r="G7" s="320">
        <f t="shared" si="2"/>
        <v>0.11456192184173086</v>
      </c>
      <c r="H7" s="321">
        <f>SUM(H8:H12)</f>
        <v>146205</v>
      </c>
      <c r="I7" s="323">
        <f t="shared" si="3"/>
        <v>0.5305427310967477</v>
      </c>
      <c r="K7" s="325"/>
      <c r="L7" s="326"/>
      <c r="M7" s="325"/>
      <c r="N7" s="325"/>
      <c r="O7" s="325"/>
    </row>
    <row r="8" spans="1:10" ht="15.75" customHeight="1">
      <c r="A8" s="327" t="s">
        <v>47</v>
      </c>
      <c r="B8" s="328">
        <v>71615</v>
      </c>
      <c r="C8" s="329">
        <f t="shared" si="0"/>
        <v>0.07714448527075167</v>
      </c>
      <c r="D8" s="330">
        <v>60530</v>
      </c>
      <c r="E8" s="331">
        <f t="shared" si="1"/>
        <v>0.18313233107549975</v>
      </c>
      <c r="F8" s="328">
        <v>134758</v>
      </c>
      <c r="G8" s="329">
        <f t="shared" si="2"/>
        <v>0.06899016174224758</v>
      </c>
      <c r="H8" s="330">
        <v>114918</v>
      </c>
      <c r="I8" s="332">
        <f t="shared" si="3"/>
        <v>0.17264484240937006</v>
      </c>
      <c r="J8" s="333"/>
    </row>
    <row r="9" spans="1:10" ht="15.75" customHeight="1">
      <c r="A9" s="327" t="s">
        <v>48</v>
      </c>
      <c r="B9" s="328">
        <v>16517</v>
      </c>
      <c r="C9" s="329">
        <f t="shared" si="0"/>
        <v>0.01779229858572932</v>
      </c>
      <c r="D9" s="330"/>
      <c r="E9" s="331"/>
      <c r="F9" s="328">
        <v>32077</v>
      </c>
      <c r="G9" s="329">
        <f t="shared" si="2"/>
        <v>0.01642201144426361</v>
      </c>
      <c r="H9" s="330">
        <v>15</v>
      </c>
      <c r="I9" s="332" t="s">
        <v>151</v>
      </c>
      <c r="J9" s="333"/>
    </row>
    <row r="10" spans="1:10" ht="15.75" customHeight="1">
      <c r="A10" s="327" t="s">
        <v>50</v>
      </c>
      <c r="B10" s="328">
        <v>15129</v>
      </c>
      <c r="C10" s="329">
        <f t="shared" si="0"/>
        <v>0.016297129339680264</v>
      </c>
      <c r="D10" s="330">
        <v>10074</v>
      </c>
      <c r="E10" s="331">
        <f>(B10/D10-1)</f>
        <v>0.5017867778439546</v>
      </c>
      <c r="F10" s="328">
        <v>29867</v>
      </c>
      <c r="G10" s="329">
        <f t="shared" si="2"/>
        <v>0.015290588764716815</v>
      </c>
      <c r="H10" s="330">
        <v>20430</v>
      </c>
      <c r="I10" s="332">
        <f>(F10/H10-1)</f>
        <v>0.4619187469407733</v>
      </c>
      <c r="J10" s="333"/>
    </row>
    <row r="11" spans="1:10" ht="15.75" customHeight="1">
      <c r="A11" s="327" t="s">
        <v>49</v>
      </c>
      <c r="B11" s="328">
        <v>13594</v>
      </c>
      <c r="C11" s="329">
        <f t="shared" si="0"/>
        <v>0.014643610036592867</v>
      </c>
      <c r="D11" s="330">
        <v>5612</v>
      </c>
      <c r="E11" s="331">
        <f>(B11/D11-1)</f>
        <v>1.4223093371347115</v>
      </c>
      <c r="F11" s="328">
        <v>27060</v>
      </c>
      <c r="G11" s="329">
        <f t="shared" si="2"/>
        <v>0.013853528374903305</v>
      </c>
      <c r="H11" s="330">
        <v>10835</v>
      </c>
      <c r="I11" s="332">
        <f>(F11/H11-1)</f>
        <v>1.49746192893401</v>
      </c>
      <c r="J11" s="333"/>
    </row>
    <row r="12" spans="1:10" ht="15.75" customHeight="1" thickBot="1">
      <c r="A12" s="327" t="s">
        <v>51</v>
      </c>
      <c r="B12" s="328"/>
      <c r="C12" s="329">
        <f t="shared" si="0"/>
        <v>0</v>
      </c>
      <c r="D12" s="330"/>
      <c r="E12" s="331"/>
      <c r="F12" s="328">
        <v>11</v>
      </c>
      <c r="G12" s="329">
        <f t="shared" si="2"/>
        <v>5.631515599554189E-06</v>
      </c>
      <c r="H12" s="330">
        <v>7</v>
      </c>
      <c r="I12" s="332">
        <f t="shared" si="3"/>
        <v>0.5714285714285714</v>
      </c>
      <c r="J12" s="333"/>
    </row>
    <row r="13" spans="1:10" s="342" customFormat="1" ht="15.75" customHeight="1">
      <c r="A13" s="334" t="s">
        <v>109</v>
      </c>
      <c r="B13" s="335">
        <f>SUM(B14:B18)</f>
        <v>108505</v>
      </c>
      <c r="C13" s="336">
        <f t="shared" si="0"/>
        <v>0.11688280910846763</v>
      </c>
      <c r="D13" s="337">
        <f>SUM(D14:D18)</f>
        <v>82814</v>
      </c>
      <c r="E13" s="338">
        <f t="shared" si="1"/>
        <v>0.3102253242205424</v>
      </c>
      <c r="F13" s="339">
        <f>SUM(F14:F18)</f>
        <v>215585</v>
      </c>
      <c r="G13" s="338">
        <f t="shared" si="2"/>
        <v>0.11037002641180817</v>
      </c>
      <c r="H13" s="337">
        <f>SUM(H14:H18)</f>
        <v>154735</v>
      </c>
      <c r="I13" s="340">
        <f t="shared" si="3"/>
        <v>0.3932529809028338</v>
      </c>
      <c r="J13" s="341"/>
    </row>
    <row r="14" spans="1:10" ht="15.75" customHeight="1">
      <c r="A14" s="327" t="s">
        <v>47</v>
      </c>
      <c r="B14" s="343">
        <v>65128</v>
      </c>
      <c r="C14" s="329">
        <f t="shared" si="0"/>
        <v>0.07015661574688982</v>
      </c>
      <c r="D14" s="344">
        <v>50223</v>
      </c>
      <c r="E14" s="331">
        <f t="shared" si="1"/>
        <v>0.2967763773569878</v>
      </c>
      <c r="F14" s="345">
        <v>122859</v>
      </c>
      <c r="G14" s="329">
        <f t="shared" si="2"/>
        <v>0.06289839773142074</v>
      </c>
      <c r="H14" s="344">
        <v>95749</v>
      </c>
      <c r="I14" s="332">
        <f t="shared" si="3"/>
        <v>0.28313611630408664</v>
      </c>
      <c r="J14" s="333"/>
    </row>
    <row r="15" spans="1:10" ht="15.75" customHeight="1">
      <c r="A15" s="327" t="s">
        <v>49</v>
      </c>
      <c r="B15" s="343">
        <v>16888</v>
      </c>
      <c r="C15" s="329">
        <f t="shared" si="0"/>
        <v>0.018191943967778457</v>
      </c>
      <c r="D15" s="344">
        <v>16009</v>
      </c>
      <c r="E15" s="331">
        <f>(B15/D15-1)</f>
        <v>0.05490661502904626</v>
      </c>
      <c r="F15" s="345">
        <v>34924</v>
      </c>
      <c r="G15" s="329">
        <f t="shared" si="2"/>
        <v>0.017879550072620952</v>
      </c>
      <c r="H15" s="344">
        <v>31069</v>
      </c>
      <c r="I15" s="332">
        <f>(F15/H15-1)</f>
        <v>0.12407866361968511</v>
      </c>
      <c r="J15" s="333"/>
    </row>
    <row r="16" spans="1:10" ht="15.75" customHeight="1">
      <c r="A16" s="327" t="s">
        <v>48</v>
      </c>
      <c r="B16" s="343">
        <v>13715</v>
      </c>
      <c r="C16" s="329">
        <f t="shared" si="0"/>
        <v>0.014773952600549593</v>
      </c>
      <c r="D16" s="344">
        <v>5241</v>
      </c>
      <c r="E16" s="331">
        <f>(B16/D16-1)</f>
        <v>1.616867010112574</v>
      </c>
      <c r="F16" s="345">
        <v>25192</v>
      </c>
      <c r="G16" s="329">
        <f t="shared" si="2"/>
        <v>0.012897194634906285</v>
      </c>
      <c r="H16" s="344">
        <v>5328</v>
      </c>
      <c r="I16" s="332">
        <f>(F16/H16-1)</f>
        <v>3.728228228228228</v>
      </c>
      <c r="J16" s="333"/>
    </row>
    <row r="17" spans="1:10" ht="15.75" customHeight="1">
      <c r="A17" s="327" t="s">
        <v>50</v>
      </c>
      <c r="B17" s="343">
        <v>12751</v>
      </c>
      <c r="C17" s="329">
        <f t="shared" si="0"/>
        <v>0.013735520933985262</v>
      </c>
      <c r="D17" s="344">
        <v>11341</v>
      </c>
      <c r="E17" s="331">
        <f>(B17/D17-1)</f>
        <v>0.1243276607001147</v>
      </c>
      <c r="F17" s="345">
        <v>32587</v>
      </c>
      <c r="G17" s="329">
        <f t="shared" si="2"/>
        <v>0.016683108985697487</v>
      </c>
      <c r="H17" s="344">
        <v>22588</v>
      </c>
      <c r="I17" s="332">
        <f>(F17/H17-1)</f>
        <v>0.4426686736320169</v>
      </c>
      <c r="J17" s="333"/>
    </row>
    <row r="18" spans="1:10" ht="15.75" customHeight="1" thickBot="1">
      <c r="A18" s="327" t="s">
        <v>51</v>
      </c>
      <c r="B18" s="343">
        <v>23</v>
      </c>
      <c r="C18" s="329">
        <f t="shared" si="0"/>
        <v>2.4775859264501686E-05</v>
      </c>
      <c r="D18" s="344"/>
      <c r="E18" s="346" t="s">
        <v>151</v>
      </c>
      <c r="F18" s="345">
        <v>23</v>
      </c>
      <c r="G18" s="329">
        <f t="shared" si="2"/>
        <v>1.1774987162704214E-05</v>
      </c>
      <c r="H18" s="344">
        <v>1</v>
      </c>
      <c r="I18" s="347" t="s">
        <v>151</v>
      </c>
      <c r="J18" s="333"/>
    </row>
    <row r="19" spans="1:10" s="342" customFormat="1" ht="15.75" customHeight="1">
      <c r="A19" s="334" t="s">
        <v>110</v>
      </c>
      <c r="B19" s="335">
        <f>SUM(B20:B23)</f>
        <v>75214</v>
      </c>
      <c r="C19" s="336">
        <f t="shared" si="0"/>
        <v>0.08102136864001</v>
      </c>
      <c r="D19" s="337">
        <f>SUM(D20:D23)</f>
        <v>51744</v>
      </c>
      <c r="E19" s="338">
        <f aca="true" t="shared" si="4" ref="E19:E59">(B19/D19-1)</f>
        <v>0.45357915893630185</v>
      </c>
      <c r="F19" s="339">
        <f>SUM(F20:F23)</f>
        <v>172509</v>
      </c>
      <c r="G19" s="336">
        <f t="shared" si="2"/>
        <v>0.08831701132395396</v>
      </c>
      <c r="H19" s="337">
        <f>SUM(H20:H23)</f>
        <v>112620</v>
      </c>
      <c r="I19" s="340">
        <f aca="true" t="shared" si="5" ref="I19:I59">(F19/H19-1)</f>
        <v>0.5317794352690464</v>
      </c>
      <c r="J19" s="341"/>
    </row>
    <row r="20" spans="1:10" ht="15.75" customHeight="1">
      <c r="A20" s="348" t="s">
        <v>47</v>
      </c>
      <c r="B20" s="343">
        <v>31877</v>
      </c>
      <c r="C20" s="329">
        <f t="shared" si="0"/>
        <v>0.03433826372932697</v>
      </c>
      <c r="D20" s="344">
        <v>26101</v>
      </c>
      <c r="E20" s="331">
        <f t="shared" si="4"/>
        <v>0.22129420328723048</v>
      </c>
      <c r="F20" s="345">
        <v>72899</v>
      </c>
      <c r="G20" s="329">
        <f t="shared" si="2"/>
        <v>0.0373210777901728</v>
      </c>
      <c r="H20" s="344">
        <v>58100</v>
      </c>
      <c r="I20" s="332">
        <f t="shared" si="5"/>
        <v>0.25471600688468166</v>
      </c>
      <c r="J20" s="333"/>
    </row>
    <row r="21" spans="1:10" ht="15.75" customHeight="1">
      <c r="A21" s="327" t="s">
        <v>48</v>
      </c>
      <c r="B21" s="343">
        <v>17043</v>
      </c>
      <c r="C21" s="329">
        <f t="shared" si="0"/>
        <v>0.01835891171499575</v>
      </c>
      <c r="D21" s="344">
        <v>106</v>
      </c>
      <c r="E21" s="331" t="s">
        <v>151</v>
      </c>
      <c r="F21" s="345">
        <v>37399</v>
      </c>
      <c r="G21" s="329">
        <f t="shared" si="2"/>
        <v>0.019146641082520646</v>
      </c>
      <c r="H21" s="344">
        <v>321</v>
      </c>
      <c r="I21" s="332" t="s">
        <v>151</v>
      </c>
      <c r="J21" s="333"/>
    </row>
    <row r="22" spans="1:10" ht="15.75" customHeight="1">
      <c r="A22" s="327" t="s">
        <v>50</v>
      </c>
      <c r="B22" s="343">
        <v>13539</v>
      </c>
      <c r="C22" s="329">
        <f t="shared" si="0"/>
        <v>0.014584363416612537</v>
      </c>
      <c r="D22" s="344">
        <v>10409</v>
      </c>
      <c r="E22" s="346" t="s">
        <v>151</v>
      </c>
      <c r="F22" s="345">
        <v>35042</v>
      </c>
      <c r="G22" s="329">
        <f t="shared" si="2"/>
        <v>0.017939960876325264</v>
      </c>
      <c r="H22" s="344">
        <v>22907</v>
      </c>
      <c r="I22" s="332">
        <f t="shared" si="5"/>
        <v>0.5297507312175318</v>
      </c>
      <c r="J22" s="333"/>
    </row>
    <row r="23" spans="1:10" ht="15.75" customHeight="1" thickBot="1">
      <c r="A23" s="348" t="s">
        <v>49</v>
      </c>
      <c r="B23" s="343">
        <v>12755</v>
      </c>
      <c r="C23" s="329">
        <f t="shared" si="0"/>
        <v>0.01373982977907474</v>
      </c>
      <c r="D23" s="344">
        <v>15128</v>
      </c>
      <c r="E23" s="331">
        <f t="shared" si="4"/>
        <v>-0.1568614489687996</v>
      </c>
      <c r="F23" s="345">
        <v>27169</v>
      </c>
      <c r="G23" s="329">
        <f t="shared" si="2"/>
        <v>0.013909331574935251</v>
      </c>
      <c r="H23" s="344">
        <v>31292</v>
      </c>
      <c r="I23" s="332">
        <f t="shared" si="5"/>
        <v>-0.13175891601687328</v>
      </c>
      <c r="J23" s="333"/>
    </row>
    <row r="24" spans="1:10" s="342" customFormat="1" ht="15.75" customHeight="1">
      <c r="A24" s="334" t="s">
        <v>111</v>
      </c>
      <c r="B24" s="339">
        <f>SUM(B25:B28)</f>
        <v>69438</v>
      </c>
      <c r="C24" s="336">
        <f t="shared" si="0"/>
        <v>0.07479939633080296</v>
      </c>
      <c r="D24" s="337">
        <f>SUM(D25:D28)</f>
        <v>44025</v>
      </c>
      <c r="E24" s="338">
        <f t="shared" si="4"/>
        <v>0.5772402044293015</v>
      </c>
      <c r="F24" s="339">
        <f>SUM(F25:F28)</f>
        <v>148419</v>
      </c>
      <c r="G24" s="336">
        <f t="shared" si="2"/>
        <v>0.07598399216093028</v>
      </c>
      <c r="H24" s="337">
        <f>SUM(H25:H28)</f>
        <v>94955</v>
      </c>
      <c r="I24" s="340">
        <f t="shared" si="5"/>
        <v>0.5630456532041492</v>
      </c>
      <c r="J24" s="341"/>
    </row>
    <row r="25" spans="1:10" ht="15.75" customHeight="1">
      <c r="A25" s="327" t="s">
        <v>47</v>
      </c>
      <c r="B25" s="345">
        <v>28159</v>
      </c>
      <c r="C25" s="329">
        <f t="shared" si="0"/>
        <v>0.030333192218656654</v>
      </c>
      <c r="D25" s="344">
        <v>27671</v>
      </c>
      <c r="E25" s="331">
        <f t="shared" si="4"/>
        <v>0.017635791984387916</v>
      </c>
      <c r="F25" s="345">
        <v>57302</v>
      </c>
      <c r="G25" s="329">
        <f t="shared" si="2"/>
        <v>0.029336100625968555</v>
      </c>
      <c r="H25" s="344">
        <v>55786</v>
      </c>
      <c r="I25" s="332">
        <f t="shared" si="5"/>
        <v>0.027175276951206362</v>
      </c>
      <c r="J25" s="333"/>
    </row>
    <row r="26" spans="1:10" ht="15.75" customHeight="1">
      <c r="A26" s="327" t="s">
        <v>48</v>
      </c>
      <c r="B26" s="345">
        <v>15148</v>
      </c>
      <c r="C26" s="329">
        <f t="shared" si="0"/>
        <v>0.016317596353855286</v>
      </c>
      <c r="D26" s="344">
        <v>139</v>
      </c>
      <c r="E26" s="331" t="s">
        <v>151</v>
      </c>
      <c r="F26" s="345">
        <v>32178</v>
      </c>
      <c r="G26" s="329">
        <f t="shared" si="2"/>
        <v>0.01647371899658679</v>
      </c>
      <c r="H26" s="344">
        <v>430</v>
      </c>
      <c r="I26" s="332" t="s">
        <v>151</v>
      </c>
      <c r="J26" s="333"/>
    </row>
    <row r="27" spans="1:10" ht="15.75" customHeight="1">
      <c r="A27" s="327" t="s">
        <v>49</v>
      </c>
      <c r="B27" s="345">
        <v>14636</v>
      </c>
      <c r="C27" s="329">
        <f t="shared" si="0"/>
        <v>0.01576606418240203</v>
      </c>
      <c r="D27" s="344">
        <v>7288</v>
      </c>
      <c r="E27" s="331">
        <f t="shared" si="4"/>
        <v>1.008232711306257</v>
      </c>
      <c r="F27" s="345">
        <v>31706</v>
      </c>
      <c r="G27" s="329">
        <f t="shared" si="2"/>
        <v>0.016232075781769554</v>
      </c>
      <c r="H27" s="344">
        <v>18472</v>
      </c>
      <c r="I27" s="332">
        <f t="shared" si="5"/>
        <v>0.7164356864443482</v>
      </c>
      <c r="J27" s="333"/>
    </row>
    <row r="28" spans="1:10" ht="15.75" customHeight="1" thickBot="1">
      <c r="A28" s="327" t="s">
        <v>50</v>
      </c>
      <c r="B28" s="345">
        <v>11495</v>
      </c>
      <c r="C28" s="329">
        <f t="shared" si="0"/>
        <v>0.012382543575888996</v>
      </c>
      <c r="D28" s="344">
        <v>8927</v>
      </c>
      <c r="E28" s="331">
        <f t="shared" si="4"/>
        <v>0.28766662932676157</v>
      </c>
      <c r="F28" s="345">
        <v>27233</v>
      </c>
      <c r="G28" s="329">
        <f t="shared" si="2"/>
        <v>0.013942096756605384</v>
      </c>
      <c r="H28" s="344">
        <v>20267</v>
      </c>
      <c r="I28" s="332">
        <f t="shared" si="5"/>
        <v>0.34371145211427434</v>
      </c>
      <c r="J28" s="333"/>
    </row>
    <row r="29" spans="1:10" s="342" customFormat="1" ht="15.75" customHeight="1">
      <c r="A29" s="334" t="s">
        <v>115</v>
      </c>
      <c r="B29" s="339">
        <f>SUM(B30:B33)</f>
        <v>28887</v>
      </c>
      <c r="C29" s="336">
        <f t="shared" si="0"/>
        <v>0.03111740202494175</v>
      </c>
      <c r="D29" s="337">
        <f>SUM(D30:D33)</f>
        <v>21072</v>
      </c>
      <c r="E29" s="338">
        <f t="shared" si="4"/>
        <v>0.37087129840546695</v>
      </c>
      <c r="F29" s="339">
        <f>SUM(F30:F33)</f>
        <v>55098</v>
      </c>
      <c r="G29" s="336">
        <f t="shared" si="2"/>
        <v>0.028207749682203336</v>
      </c>
      <c r="H29" s="337">
        <f>SUM(H30:H33)</f>
        <v>44239</v>
      </c>
      <c r="I29" s="340">
        <f t="shared" si="5"/>
        <v>0.2454621487827482</v>
      </c>
      <c r="J29" s="341"/>
    </row>
    <row r="30" spans="1:10" ht="15.75" customHeight="1">
      <c r="A30" s="327" t="s">
        <v>49</v>
      </c>
      <c r="B30" s="345">
        <v>16698</v>
      </c>
      <c r="C30" s="329">
        <f t="shared" si="0"/>
        <v>0.017987273826028227</v>
      </c>
      <c r="D30" s="344">
        <v>12899</v>
      </c>
      <c r="E30" s="331">
        <f t="shared" si="4"/>
        <v>0.2945189549577487</v>
      </c>
      <c r="F30" s="345">
        <v>32114</v>
      </c>
      <c r="G30" s="329">
        <f t="shared" si="2"/>
        <v>0.016440953814916656</v>
      </c>
      <c r="H30" s="344">
        <v>26179</v>
      </c>
      <c r="I30" s="332">
        <f t="shared" si="5"/>
        <v>0.22670843042133004</v>
      </c>
      <c r="J30" s="333"/>
    </row>
    <row r="31" spans="1:10" ht="15.75" customHeight="1">
      <c r="A31" s="327" t="s">
        <v>47</v>
      </c>
      <c r="B31" s="345">
        <v>8563</v>
      </c>
      <c r="C31" s="329">
        <f t="shared" si="0"/>
        <v>0.009224160125301216</v>
      </c>
      <c r="D31" s="344">
        <v>8100</v>
      </c>
      <c r="E31" s="331">
        <f>(B31/D31-1)</f>
        <v>0.0571604938271606</v>
      </c>
      <c r="F31" s="345">
        <v>16405</v>
      </c>
      <c r="G31" s="329">
        <f t="shared" si="2"/>
        <v>0.008398637582789678</v>
      </c>
      <c r="H31" s="344">
        <v>15665</v>
      </c>
      <c r="I31" s="332">
        <f>(F31/H31-1)</f>
        <v>0.04723906798595601</v>
      </c>
      <c r="J31" s="333"/>
    </row>
    <row r="32" spans="1:10" ht="15.75" customHeight="1">
      <c r="A32" s="327" t="s">
        <v>48</v>
      </c>
      <c r="B32" s="345">
        <v>3626</v>
      </c>
      <c r="C32" s="329">
        <f t="shared" si="0"/>
        <v>0.0039059680736123095</v>
      </c>
      <c r="D32" s="344">
        <v>37</v>
      </c>
      <c r="E32" s="346" t="s">
        <v>151</v>
      </c>
      <c r="F32" s="345">
        <v>6339</v>
      </c>
      <c r="G32" s="329">
        <f t="shared" si="2"/>
        <v>0.003245288853234</v>
      </c>
      <c r="H32" s="344">
        <v>94</v>
      </c>
      <c r="I32" s="332" t="s">
        <v>151</v>
      </c>
      <c r="J32" s="333"/>
    </row>
    <row r="33" spans="1:10" ht="15.75" customHeight="1" thickBot="1">
      <c r="A33" s="327" t="s">
        <v>103</v>
      </c>
      <c r="B33" s="345">
        <v>0</v>
      </c>
      <c r="C33" s="329">
        <f t="shared" si="0"/>
        <v>0</v>
      </c>
      <c r="D33" s="344">
        <v>36</v>
      </c>
      <c r="E33" s="331">
        <f>(B33/D33-1)</f>
        <v>-1</v>
      </c>
      <c r="F33" s="345">
        <v>240</v>
      </c>
      <c r="G33" s="329">
        <f t="shared" si="2"/>
        <v>0.00012286943126300047</v>
      </c>
      <c r="H33" s="344">
        <v>2301</v>
      </c>
      <c r="I33" s="332">
        <f>(F33/H33-1)</f>
        <v>-0.8956975228161669</v>
      </c>
      <c r="J33" s="333"/>
    </row>
    <row r="34" spans="1:10" s="342" customFormat="1" ht="15.75" customHeight="1">
      <c r="A34" s="334" t="s">
        <v>112</v>
      </c>
      <c r="B34" s="339">
        <f>SUM(B35:B38)</f>
        <v>49444</v>
      </c>
      <c r="C34" s="336">
        <f t="shared" si="0"/>
        <v>0.05326163415104441</v>
      </c>
      <c r="D34" s="337">
        <f>SUM(D35:D38)</f>
        <v>28335</v>
      </c>
      <c r="E34" s="338">
        <f t="shared" si="4"/>
        <v>0.7449797070760544</v>
      </c>
      <c r="F34" s="339">
        <f>SUM(F35:F38)</f>
        <v>96855</v>
      </c>
      <c r="G34" s="336">
        <f t="shared" si="2"/>
        <v>0.04958549485407463</v>
      </c>
      <c r="H34" s="337">
        <f>SUM(H35:H38)</f>
        <v>54342</v>
      </c>
      <c r="I34" s="340">
        <f t="shared" si="5"/>
        <v>0.7823230650325714</v>
      </c>
      <c r="J34" s="341"/>
    </row>
    <row r="35" spans="1:10" ht="15.75" customHeight="1">
      <c r="A35" s="327" t="s">
        <v>49</v>
      </c>
      <c r="B35" s="345">
        <v>19705</v>
      </c>
      <c r="C35" s="329">
        <f t="shared" si="0"/>
        <v>0.021226448122043728</v>
      </c>
      <c r="D35" s="344">
        <v>17838</v>
      </c>
      <c r="E35" s="331">
        <f t="shared" si="4"/>
        <v>0.10466420002242405</v>
      </c>
      <c r="F35" s="345">
        <v>38521</v>
      </c>
      <c r="G35" s="329">
        <f t="shared" si="2"/>
        <v>0.019721055673675172</v>
      </c>
      <c r="H35" s="344">
        <v>33896</v>
      </c>
      <c r="I35" s="332">
        <f t="shared" si="5"/>
        <v>0.13644677838093</v>
      </c>
      <c r="J35" s="333"/>
    </row>
    <row r="36" spans="1:10" ht="15.75" customHeight="1">
      <c r="A36" s="327" t="s">
        <v>48</v>
      </c>
      <c r="B36" s="345">
        <v>11339</v>
      </c>
      <c r="C36" s="329">
        <f t="shared" si="0"/>
        <v>0.012214498617399332</v>
      </c>
      <c r="D36" s="344">
        <v>43</v>
      </c>
      <c r="E36" s="331" t="s">
        <v>151</v>
      </c>
      <c r="F36" s="345">
        <v>20721</v>
      </c>
      <c r="G36" s="329">
        <f t="shared" si="2"/>
        <v>0.010608239521669303</v>
      </c>
      <c r="H36" s="344">
        <v>111</v>
      </c>
      <c r="I36" s="332" t="s">
        <v>151</v>
      </c>
      <c r="J36" s="333"/>
    </row>
    <row r="37" spans="1:10" ht="15.75" customHeight="1">
      <c r="A37" s="327" t="s">
        <v>47</v>
      </c>
      <c r="B37" s="345">
        <v>9489</v>
      </c>
      <c r="C37" s="329">
        <f t="shared" si="0"/>
        <v>0.010221657763515501</v>
      </c>
      <c r="D37" s="344">
        <v>4796</v>
      </c>
      <c r="E37" s="346" t="s">
        <v>151</v>
      </c>
      <c r="F37" s="345">
        <v>17619</v>
      </c>
      <c r="G37" s="329">
        <f t="shared" si="2"/>
        <v>0.009020152122595023</v>
      </c>
      <c r="H37" s="344">
        <v>8781</v>
      </c>
      <c r="I37" s="347" t="s">
        <v>151</v>
      </c>
      <c r="J37" s="333"/>
    </row>
    <row r="38" spans="1:10" ht="15.75" customHeight="1" thickBot="1">
      <c r="A38" s="327" t="s">
        <v>50</v>
      </c>
      <c r="B38" s="345">
        <v>8911</v>
      </c>
      <c r="C38" s="329">
        <f t="shared" si="0"/>
        <v>0.009599029648085849</v>
      </c>
      <c r="D38" s="344">
        <v>5658</v>
      </c>
      <c r="E38" s="331">
        <f>(B38/D38-1)</f>
        <v>0.5749381406857548</v>
      </c>
      <c r="F38" s="345">
        <v>19994</v>
      </c>
      <c r="G38" s="329">
        <f t="shared" si="2"/>
        <v>0.010236047536135131</v>
      </c>
      <c r="H38" s="344">
        <v>11554</v>
      </c>
      <c r="I38" s="332">
        <f t="shared" si="5"/>
        <v>0.7304829496278344</v>
      </c>
      <c r="J38" s="333"/>
    </row>
    <row r="39" spans="1:10" s="342" customFormat="1" ht="15.75" customHeight="1">
      <c r="A39" s="334" t="s">
        <v>114</v>
      </c>
      <c r="B39" s="339">
        <f>SUM(B40:B43)</f>
        <v>33438</v>
      </c>
      <c r="C39" s="336">
        <f t="shared" si="0"/>
        <v>0.036019790525495976</v>
      </c>
      <c r="D39" s="337">
        <f>SUM(D40:D43)</f>
        <v>19528</v>
      </c>
      <c r="E39" s="338">
        <f t="shared" si="4"/>
        <v>0.7123105284719378</v>
      </c>
      <c r="F39" s="339">
        <f>SUM(F40:F43)</f>
        <v>71997</v>
      </c>
      <c r="G39" s="336">
        <f t="shared" si="2"/>
        <v>0.036859293511009354</v>
      </c>
      <c r="H39" s="337">
        <f>SUM(H40:H43)</f>
        <v>42555</v>
      </c>
      <c r="I39" s="340">
        <f t="shared" si="5"/>
        <v>0.6918575960521678</v>
      </c>
      <c r="J39" s="341"/>
    </row>
    <row r="40" spans="1:10" ht="15.75" customHeight="1">
      <c r="A40" s="327" t="s">
        <v>49</v>
      </c>
      <c r="B40" s="345">
        <v>9406</v>
      </c>
      <c r="C40" s="329">
        <f aca="true" t="shared" si="6" ref="C40:C59">(B40/$B$6)</f>
        <v>0.01013224922790882</v>
      </c>
      <c r="D40" s="344">
        <v>3117</v>
      </c>
      <c r="E40" s="331">
        <f t="shared" si="4"/>
        <v>2.017645171639397</v>
      </c>
      <c r="F40" s="345">
        <v>19039</v>
      </c>
      <c r="G40" s="329">
        <f aca="true" t="shared" si="7" ref="G40:G59">(F40/$F$6)</f>
        <v>0.00974712959090111</v>
      </c>
      <c r="H40" s="344">
        <v>5968</v>
      </c>
      <c r="I40" s="332">
        <f t="shared" si="5"/>
        <v>2.190180965147453</v>
      </c>
      <c r="J40" s="333"/>
    </row>
    <row r="41" spans="1:10" ht="15.75" customHeight="1">
      <c r="A41" s="327" t="s">
        <v>50</v>
      </c>
      <c r="B41" s="345">
        <v>8557</v>
      </c>
      <c r="C41" s="329">
        <f t="shared" si="6"/>
        <v>0.009217696857666997</v>
      </c>
      <c r="D41" s="344">
        <v>5557</v>
      </c>
      <c r="E41" s="331">
        <f>(B41/D41-1)</f>
        <v>0.5398596364945114</v>
      </c>
      <c r="F41" s="345">
        <v>20236</v>
      </c>
      <c r="G41" s="329">
        <f t="shared" si="7"/>
        <v>0.010359940879325324</v>
      </c>
      <c r="H41" s="344">
        <v>13286</v>
      </c>
      <c r="I41" s="332">
        <f>(F41/H41-1)</f>
        <v>0.523107029956345</v>
      </c>
      <c r="J41" s="333"/>
    </row>
    <row r="42" spans="1:10" ht="15.75" customHeight="1">
      <c r="A42" s="327" t="s">
        <v>47</v>
      </c>
      <c r="B42" s="345">
        <v>8072</v>
      </c>
      <c r="C42" s="329">
        <f t="shared" si="6"/>
        <v>0.008695249390567723</v>
      </c>
      <c r="D42" s="344">
        <v>10805</v>
      </c>
      <c r="E42" s="331">
        <f>(B42/D42-1)</f>
        <v>-0.25293845441925034</v>
      </c>
      <c r="F42" s="345">
        <v>17146</v>
      </c>
      <c r="G42" s="329">
        <f t="shared" si="7"/>
        <v>0.008777996951814193</v>
      </c>
      <c r="H42" s="344">
        <v>23176</v>
      </c>
      <c r="I42" s="332">
        <f>(F42/H42-1)</f>
        <v>-0.26018294787711427</v>
      </c>
      <c r="J42" s="333"/>
    </row>
    <row r="43" spans="1:10" ht="15.75" customHeight="1" thickBot="1">
      <c r="A43" s="327" t="s">
        <v>48</v>
      </c>
      <c r="B43" s="345">
        <v>7403</v>
      </c>
      <c r="C43" s="329">
        <f t="shared" si="6"/>
        <v>0.007974595049352435</v>
      </c>
      <c r="D43" s="344">
        <v>49</v>
      </c>
      <c r="E43" s="346" t="s">
        <v>151</v>
      </c>
      <c r="F43" s="345">
        <v>15576</v>
      </c>
      <c r="G43" s="329">
        <f t="shared" si="7"/>
        <v>0.007974226088968731</v>
      </c>
      <c r="H43" s="344">
        <v>125</v>
      </c>
      <c r="I43" s="347" t="s">
        <v>151</v>
      </c>
      <c r="J43" s="333"/>
    </row>
    <row r="44" spans="1:10" s="342" customFormat="1" ht="15.75" customHeight="1">
      <c r="A44" s="334" t="s">
        <v>121</v>
      </c>
      <c r="B44" s="339">
        <f>SUM(B45:B47)</f>
        <v>13100</v>
      </c>
      <c r="C44" s="336">
        <f t="shared" si="6"/>
        <v>0.014111467668042265</v>
      </c>
      <c r="D44" s="337">
        <f>SUM(D45:D47)</f>
        <v>9291</v>
      </c>
      <c r="E44" s="338">
        <f t="shared" si="4"/>
        <v>0.4099666343773545</v>
      </c>
      <c r="F44" s="339">
        <f>SUM(F45:F47)</f>
        <v>24880</v>
      </c>
      <c r="G44" s="336">
        <f t="shared" si="7"/>
        <v>0.012737464374264384</v>
      </c>
      <c r="H44" s="337">
        <f>SUM(H45:H47)</f>
        <v>17460</v>
      </c>
      <c r="I44" s="340">
        <f t="shared" si="5"/>
        <v>0.42497136311569306</v>
      </c>
      <c r="J44" s="341"/>
    </row>
    <row r="45" spans="1:10" ht="15.75" customHeight="1">
      <c r="A45" s="348" t="s">
        <v>47</v>
      </c>
      <c r="B45" s="345">
        <v>10128</v>
      </c>
      <c r="C45" s="329">
        <f>(B45/$B$6)</f>
        <v>0.0109099957665597</v>
      </c>
      <c r="D45" s="344">
        <v>6812</v>
      </c>
      <c r="E45" s="331">
        <f>(B45/D45-1)</f>
        <v>0.4867880211391662</v>
      </c>
      <c r="F45" s="345">
        <v>19044</v>
      </c>
      <c r="G45" s="329">
        <f t="shared" si="7"/>
        <v>0.009749689370719088</v>
      </c>
      <c r="H45" s="344">
        <v>13146</v>
      </c>
      <c r="I45" s="332">
        <f t="shared" si="5"/>
        <v>0.44865358283888646</v>
      </c>
      <c r="J45" s="333"/>
    </row>
    <row r="46" spans="1:10" ht="15.75" customHeight="1">
      <c r="A46" s="348" t="s">
        <v>49</v>
      </c>
      <c r="B46" s="345">
        <v>2394</v>
      </c>
      <c r="C46" s="329">
        <f>(B46/$B$6)</f>
        <v>0.002578843786052915</v>
      </c>
      <c r="D46" s="344">
        <v>2294</v>
      </c>
      <c r="E46" s="331">
        <f>(B46/D46-1)</f>
        <v>0.04359197907585011</v>
      </c>
      <c r="F46" s="345">
        <v>4618</v>
      </c>
      <c r="G46" s="329">
        <f t="shared" si="7"/>
        <v>0.002364212639885568</v>
      </c>
      <c r="H46" s="344">
        <v>3970</v>
      </c>
      <c r="I46" s="332">
        <f>(F46/H46-1)</f>
        <v>0.16322418136020156</v>
      </c>
      <c r="J46" s="333"/>
    </row>
    <row r="47" spans="1:10" ht="15.75" customHeight="1" thickBot="1">
      <c r="A47" s="348" t="s">
        <v>103</v>
      </c>
      <c r="B47" s="345">
        <v>578</v>
      </c>
      <c r="C47" s="329">
        <f>(B47/$B$6)</f>
        <v>0.0006226281154296512</v>
      </c>
      <c r="D47" s="344">
        <v>185</v>
      </c>
      <c r="E47" s="331">
        <f>(B47/D47-1)</f>
        <v>2.1243243243243244</v>
      </c>
      <c r="F47" s="345">
        <v>1218</v>
      </c>
      <c r="G47" s="329">
        <f t="shared" si="7"/>
        <v>0.0006235623636597275</v>
      </c>
      <c r="H47" s="344">
        <v>344</v>
      </c>
      <c r="I47" s="332">
        <f>(F47/H47-1)</f>
        <v>2.5406976744186047</v>
      </c>
      <c r="J47" s="333"/>
    </row>
    <row r="48" spans="1:10" ht="15.75" customHeight="1">
      <c r="A48" s="334" t="s">
        <v>117</v>
      </c>
      <c r="B48" s="339">
        <f>SUM(B49:B51)</f>
        <v>22185</v>
      </c>
      <c r="C48" s="336">
        <f t="shared" si="6"/>
        <v>0.02389793207752043</v>
      </c>
      <c r="D48" s="337">
        <f>SUM(D49:D51)</f>
        <v>11594</v>
      </c>
      <c r="E48" s="338">
        <f t="shared" si="4"/>
        <v>0.9134897360703813</v>
      </c>
      <c r="F48" s="339">
        <f>SUM(F49:F51)</f>
        <v>53254</v>
      </c>
      <c r="G48" s="336">
        <f t="shared" si="7"/>
        <v>0.027263702885332614</v>
      </c>
      <c r="H48" s="337">
        <f>SUM(H49:H51)</f>
        <v>28048</v>
      </c>
      <c r="I48" s="340">
        <f t="shared" si="5"/>
        <v>0.8986737022247575</v>
      </c>
      <c r="J48" s="333"/>
    </row>
    <row r="49" spans="1:10" ht="15.75" customHeight="1">
      <c r="A49" s="348" t="s">
        <v>48</v>
      </c>
      <c r="B49" s="345">
        <v>8149</v>
      </c>
      <c r="C49" s="329">
        <f>(B49/$B$6)</f>
        <v>0.008778194658540186</v>
      </c>
      <c r="D49" s="344">
        <v>37</v>
      </c>
      <c r="E49" s="346" t="s">
        <v>151</v>
      </c>
      <c r="F49" s="345">
        <v>20016</v>
      </c>
      <c r="G49" s="329">
        <f t="shared" si="7"/>
        <v>0.01024731056733424</v>
      </c>
      <c r="H49" s="344">
        <v>254</v>
      </c>
      <c r="I49" s="347" t="s">
        <v>151</v>
      </c>
      <c r="J49" s="333"/>
    </row>
    <row r="50" spans="1:10" ht="15.75" customHeight="1">
      <c r="A50" s="348" t="s">
        <v>50</v>
      </c>
      <c r="B50" s="345">
        <v>7286</v>
      </c>
      <c r="C50" s="329">
        <f>(B50/$B$6)</f>
        <v>0.007848561330485187</v>
      </c>
      <c r="D50" s="344">
        <v>4861</v>
      </c>
      <c r="E50" s="331">
        <f>(B50/D50-1)</f>
        <v>0.49886854556675586</v>
      </c>
      <c r="F50" s="345">
        <v>18254</v>
      </c>
      <c r="G50" s="329">
        <f t="shared" si="7"/>
        <v>0.009345244159478377</v>
      </c>
      <c r="H50" s="344">
        <v>13239</v>
      </c>
      <c r="I50" s="332">
        <f>(F50/H50-1)</f>
        <v>0.37880504569831563</v>
      </c>
      <c r="J50" s="333"/>
    </row>
    <row r="51" spans="1:10" ht="15.75" customHeight="1" thickBot="1">
      <c r="A51" s="348" t="s">
        <v>49</v>
      </c>
      <c r="B51" s="345">
        <v>6750</v>
      </c>
      <c r="C51" s="329">
        <f>(B51/$B$6)</f>
        <v>0.00727117608849506</v>
      </c>
      <c r="D51" s="344">
        <v>6696</v>
      </c>
      <c r="E51" s="331">
        <f>(B51/D51-1)</f>
        <v>0.008064516129032251</v>
      </c>
      <c r="F51" s="345">
        <v>14984</v>
      </c>
      <c r="G51" s="329">
        <f t="shared" si="7"/>
        <v>0.007671148158519997</v>
      </c>
      <c r="H51" s="344">
        <v>14555</v>
      </c>
      <c r="I51" s="332">
        <f>(F51/H51-1)</f>
        <v>0.02947440742013052</v>
      </c>
      <c r="J51" s="333"/>
    </row>
    <row r="52" spans="1:10" s="342" customFormat="1" ht="15.75" customHeight="1" thickBot="1">
      <c r="A52" s="349" t="s">
        <v>152</v>
      </c>
      <c r="B52" s="350">
        <f>SUM(B53:B59)</f>
        <v>411257</v>
      </c>
      <c r="C52" s="351">
        <f t="shared" si="6"/>
        <v>0.44301067624092044</v>
      </c>
      <c r="D52" s="352">
        <f>SUM(D53:D59)</f>
        <v>324253</v>
      </c>
      <c r="E52" s="353">
        <f t="shared" si="4"/>
        <v>0.2683213416683885</v>
      </c>
      <c r="F52" s="350">
        <f>SUM(F53:F59)</f>
        <v>890923</v>
      </c>
      <c r="G52" s="351">
        <f t="shared" si="7"/>
        <v>0.4561133429546924</v>
      </c>
      <c r="H52" s="352">
        <f>SUM(H53:H59)</f>
        <v>706731</v>
      </c>
      <c r="I52" s="353">
        <f t="shared" si="5"/>
        <v>0.2606253298638379</v>
      </c>
      <c r="J52" s="341"/>
    </row>
    <row r="53" spans="1:10" ht="15.75" customHeight="1">
      <c r="A53" s="354" t="s">
        <v>47</v>
      </c>
      <c r="B53" s="355">
        <v>108223</v>
      </c>
      <c r="C53" s="356">
        <f t="shared" si="6"/>
        <v>0.1165790355296594</v>
      </c>
      <c r="D53" s="357">
        <v>77177</v>
      </c>
      <c r="E53" s="358">
        <f t="shared" si="4"/>
        <v>0.4022701063788434</v>
      </c>
      <c r="F53" s="355">
        <v>229825</v>
      </c>
      <c r="G53" s="359">
        <f t="shared" si="7"/>
        <v>0.11766027933341286</v>
      </c>
      <c r="H53" s="360">
        <v>174280</v>
      </c>
      <c r="I53" s="358">
        <f t="shared" si="5"/>
        <v>0.3187112692219416</v>
      </c>
      <c r="J53" s="333"/>
    </row>
    <row r="54" spans="1:10" ht="15.75" customHeight="1">
      <c r="A54" s="327" t="s">
        <v>48</v>
      </c>
      <c r="B54" s="345">
        <v>95338</v>
      </c>
      <c r="C54" s="329">
        <f t="shared" si="6"/>
        <v>0.1026991682851766</v>
      </c>
      <c r="D54" s="344">
        <v>55569</v>
      </c>
      <c r="E54" s="332">
        <f t="shared" si="4"/>
        <v>0.7156688081484281</v>
      </c>
      <c r="F54" s="345">
        <v>201801</v>
      </c>
      <c r="G54" s="331">
        <f t="shared" si="7"/>
        <v>0.10331322540960317</v>
      </c>
      <c r="H54" s="361">
        <v>110724</v>
      </c>
      <c r="I54" s="332">
        <f t="shared" si="5"/>
        <v>0.8225587948412267</v>
      </c>
      <c r="J54" s="333"/>
    </row>
    <row r="55" spans="1:10" ht="15.75" customHeight="1">
      <c r="A55" s="327" t="s">
        <v>51</v>
      </c>
      <c r="B55" s="345">
        <v>63132</v>
      </c>
      <c r="C55" s="329">
        <f t="shared" si="6"/>
        <v>0.06800650204724003</v>
      </c>
      <c r="D55" s="344">
        <v>63531</v>
      </c>
      <c r="E55" s="332">
        <f t="shared" si="4"/>
        <v>-0.006280398545591925</v>
      </c>
      <c r="F55" s="345">
        <v>132930</v>
      </c>
      <c r="G55" s="331">
        <f t="shared" si="7"/>
        <v>0.0680543062407944</v>
      </c>
      <c r="H55" s="361">
        <v>132998</v>
      </c>
      <c r="I55" s="332">
        <f t="shared" si="5"/>
        <v>-0.0005112858839982914</v>
      </c>
      <c r="J55" s="333"/>
    </row>
    <row r="56" spans="1:10" ht="15.75" customHeight="1">
      <c r="A56" s="327" t="s">
        <v>50</v>
      </c>
      <c r="B56" s="345">
        <v>58718</v>
      </c>
      <c r="C56" s="329">
        <f t="shared" si="6"/>
        <v>0.06325169149100043</v>
      </c>
      <c r="D56" s="344">
        <v>53370</v>
      </c>
      <c r="E56" s="332">
        <f t="shared" si="4"/>
        <v>0.10020610830054344</v>
      </c>
      <c r="F56" s="345">
        <v>144632</v>
      </c>
      <c r="G56" s="331">
        <f t="shared" si="7"/>
        <v>0.07404521492679286</v>
      </c>
      <c r="H56" s="361">
        <v>127509</v>
      </c>
      <c r="I56" s="332">
        <f t="shared" si="5"/>
        <v>0.134288560023214</v>
      </c>
      <c r="J56" s="333"/>
    </row>
    <row r="57" spans="1:10" ht="15.75" customHeight="1">
      <c r="A57" s="327" t="s">
        <v>49</v>
      </c>
      <c r="B57" s="345">
        <v>50053</v>
      </c>
      <c r="C57" s="329">
        <f t="shared" si="6"/>
        <v>0.05391765581591752</v>
      </c>
      <c r="D57" s="344">
        <v>44500</v>
      </c>
      <c r="E57" s="332">
        <f t="shared" si="4"/>
        <v>0.1247865168539326</v>
      </c>
      <c r="F57" s="345">
        <v>105196</v>
      </c>
      <c r="G57" s="331">
        <f t="shared" si="7"/>
        <v>0.0538557195464275</v>
      </c>
      <c r="H57" s="361">
        <v>97788</v>
      </c>
      <c r="I57" s="332">
        <f t="shared" si="5"/>
        <v>0.07575571644782597</v>
      </c>
      <c r="J57" s="333"/>
    </row>
    <row r="58" spans="1:11" ht="15.75" customHeight="1">
      <c r="A58" s="327" t="s">
        <v>52</v>
      </c>
      <c r="B58" s="345">
        <v>23084</v>
      </c>
      <c r="C58" s="329">
        <f t="shared" si="6"/>
        <v>0.024866345011380738</v>
      </c>
      <c r="D58" s="344">
        <v>20275</v>
      </c>
      <c r="E58" s="332">
        <f t="shared" si="4"/>
        <v>0.13854500616522802</v>
      </c>
      <c r="F58" s="345">
        <v>48348</v>
      </c>
      <c r="G58" s="331">
        <f t="shared" si="7"/>
        <v>0.024752046927931447</v>
      </c>
      <c r="H58" s="361">
        <v>42508</v>
      </c>
      <c r="I58" s="332">
        <f t="shared" si="5"/>
        <v>0.13738590382986726</v>
      </c>
      <c r="J58" s="333"/>
      <c r="K58" s="307"/>
    </row>
    <row r="59" spans="1:10" ht="15.75" customHeight="1" thickBot="1">
      <c r="A59" s="362" t="s">
        <v>53</v>
      </c>
      <c r="B59" s="363">
        <v>12709</v>
      </c>
      <c r="C59" s="364">
        <f t="shared" si="6"/>
        <v>0.013690278060545737</v>
      </c>
      <c r="D59" s="365">
        <v>9831</v>
      </c>
      <c r="E59" s="366">
        <f t="shared" si="4"/>
        <v>0.29274743159393757</v>
      </c>
      <c r="F59" s="363">
        <v>28191</v>
      </c>
      <c r="G59" s="367">
        <f t="shared" si="7"/>
        <v>0.014432550569730194</v>
      </c>
      <c r="H59" s="368">
        <v>20924</v>
      </c>
      <c r="I59" s="366">
        <f t="shared" si="5"/>
        <v>0.3473045306824698</v>
      </c>
      <c r="J59" s="333"/>
    </row>
    <row r="60" ht="15.75" customHeight="1">
      <c r="A60" s="369" t="s">
        <v>153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60:I65536 E60:E65536 I3:I5 E3:E5">
    <cfRule type="cellIs" priority="1" dxfId="0" operator="lessThan" stopIfTrue="1">
      <formula>0</formula>
    </cfRule>
  </conditionalFormatting>
  <conditionalFormatting sqref="E6:E59 I6:I59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55" right="0.39" top="0.27" bottom="0.18" header="0.25" footer="0.18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36"/>
  <sheetViews>
    <sheetView showGridLines="0" zoomScale="90" zoomScaleNormal="90" workbookViewId="0" topLeftCell="A1">
      <selection activeCell="A6" sqref="A6:I34"/>
    </sheetView>
  </sheetViews>
  <sheetFormatPr defaultColWidth="9.140625" defaultRowHeight="12.75"/>
  <cols>
    <col min="1" max="1" width="17.421875" style="370" customWidth="1"/>
    <col min="2" max="2" width="9.7109375" style="370" customWidth="1"/>
    <col min="3" max="3" width="10.421875" style="370" customWidth="1"/>
    <col min="4" max="5" width="9.421875" style="370" customWidth="1"/>
    <col min="6" max="6" width="9.28125" style="370" customWidth="1"/>
    <col min="7" max="7" width="9.8515625" style="370" customWidth="1"/>
    <col min="8" max="8" width="11.28125" style="370" customWidth="1"/>
    <col min="9" max="9" width="9.8515625" style="370" customWidth="1"/>
    <col min="10" max="16384" width="9.140625" style="370" customWidth="1"/>
  </cols>
  <sheetData>
    <row r="1" spans="8:9" ht="18.75" thickBot="1">
      <c r="H1" s="820" t="s">
        <v>0</v>
      </c>
      <c r="I1" s="821"/>
    </row>
    <row r="2" ht="4.5" customHeight="1" thickBot="1"/>
    <row r="3" spans="1:9" ht="20.25" customHeight="1" thickBot="1" thickTop="1">
      <c r="A3" s="883" t="s">
        <v>154</v>
      </c>
      <c r="B3" s="884"/>
      <c r="C3" s="884"/>
      <c r="D3" s="884"/>
      <c r="E3" s="884"/>
      <c r="F3" s="884"/>
      <c r="G3" s="884"/>
      <c r="H3" s="884"/>
      <c r="I3" s="885"/>
    </row>
    <row r="4" spans="1:9" s="371" customFormat="1" ht="20.25" customHeight="1" thickBot="1" thickTop="1">
      <c r="A4" s="881" t="s">
        <v>106</v>
      </c>
      <c r="B4" s="876" t="s">
        <v>39</v>
      </c>
      <c r="C4" s="877"/>
      <c r="D4" s="877"/>
      <c r="E4" s="878"/>
      <c r="F4" s="879" t="s">
        <v>40</v>
      </c>
      <c r="G4" s="879"/>
      <c r="H4" s="879"/>
      <c r="I4" s="880"/>
    </row>
    <row r="5" spans="1:9" s="375" customFormat="1" ht="32.25" customHeight="1" thickBot="1">
      <c r="A5" s="882"/>
      <c r="B5" s="372" t="s">
        <v>41</v>
      </c>
      <c r="C5" s="373" t="s">
        <v>42</v>
      </c>
      <c r="D5" s="372" t="s">
        <v>43</v>
      </c>
      <c r="E5" s="374" t="s">
        <v>44</v>
      </c>
      <c r="F5" s="372" t="s">
        <v>155</v>
      </c>
      <c r="G5" s="373" t="s">
        <v>42</v>
      </c>
      <c r="H5" s="372" t="s">
        <v>156</v>
      </c>
      <c r="I5" s="374" t="s">
        <v>44</v>
      </c>
    </row>
    <row r="6" spans="1:9" s="381" customFormat="1" ht="18" customHeight="1" thickBot="1" thickTop="1">
      <c r="A6" s="376" t="s">
        <v>107</v>
      </c>
      <c r="B6" s="377">
        <f>SUM(B7:B34)</f>
        <v>7742.914999999999</v>
      </c>
      <c r="C6" s="378">
        <f>SUM(C7:C34)</f>
        <v>0.9999999999999998</v>
      </c>
      <c r="D6" s="379">
        <f>SUM(D7:D34)</f>
        <v>8288.55</v>
      </c>
      <c r="E6" s="380">
        <f aca="true" t="shared" si="0" ref="E6:E34">(B6/D6-1)</f>
        <v>-0.06582997026017823</v>
      </c>
      <c r="F6" s="379">
        <f>SUM(F7:F34)</f>
        <v>14674.078999999998</v>
      </c>
      <c r="G6" s="378">
        <f>SUM(G7:G34)</f>
        <v>1</v>
      </c>
      <c r="H6" s="379">
        <f>SUM(H7:H34)</f>
        <v>14948.511000000008</v>
      </c>
      <c r="I6" s="380">
        <f aca="true" t="shared" si="1" ref="I6:I34">(F6/H6-1)</f>
        <v>-0.018358483998841768</v>
      </c>
    </row>
    <row r="7" spans="1:9" s="388" customFormat="1" ht="18" customHeight="1" thickTop="1">
      <c r="A7" s="382" t="s">
        <v>108</v>
      </c>
      <c r="B7" s="383">
        <v>1112.3539999999998</v>
      </c>
      <c r="C7" s="384">
        <f aca="true" t="shared" si="2" ref="C7:C34">B7/$B$6</f>
        <v>0.14366088223879508</v>
      </c>
      <c r="D7" s="383">
        <v>1446.3490000000002</v>
      </c>
      <c r="E7" s="385">
        <f t="shared" si="0"/>
        <v>-0.2309228270631779</v>
      </c>
      <c r="F7" s="386">
        <v>2185.846</v>
      </c>
      <c r="G7" s="387">
        <f aca="true" t="shared" si="3" ref="G7:G34">(F7/$F$6)</f>
        <v>0.14895967235831292</v>
      </c>
      <c r="H7" s="383">
        <v>2365.2840000000006</v>
      </c>
      <c r="I7" s="385">
        <f t="shared" si="1"/>
        <v>-0.07586319444092149</v>
      </c>
    </row>
    <row r="8" spans="1:9" s="388" customFormat="1" ht="18" customHeight="1">
      <c r="A8" s="382" t="s">
        <v>130</v>
      </c>
      <c r="B8" s="383">
        <v>870.449</v>
      </c>
      <c r="C8" s="384">
        <f t="shared" si="2"/>
        <v>0.11241877251655223</v>
      </c>
      <c r="D8" s="383">
        <v>1157.765</v>
      </c>
      <c r="E8" s="385">
        <f t="shared" si="0"/>
        <v>-0.24816435114207125</v>
      </c>
      <c r="F8" s="386">
        <v>1566.656</v>
      </c>
      <c r="G8" s="387">
        <f t="shared" si="3"/>
        <v>0.1067634977295679</v>
      </c>
      <c r="H8" s="383">
        <v>1919.4630000000002</v>
      </c>
      <c r="I8" s="385">
        <f t="shared" si="1"/>
        <v>-0.18380505380932077</v>
      </c>
    </row>
    <row r="9" spans="1:9" s="388" customFormat="1" ht="18" customHeight="1">
      <c r="A9" s="382" t="s">
        <v>109</v>
      </c>
      <c r="B9" s="383">
        <v>787.4430000000001</v>
      </c>
      <c r="C9" s="384">
        <f t="shared" si="2"/>
        <v>0.10169852051843527</v>
      </c>
      <c r="D9" s="383">
        <v>1044.292</v>
      </c>
      <c r="E9" s="385">
        <f t="shared" si="0"/>
        <v>-0.24595515430550063</v>
      </c>
      <c r="F9" s="386">
        <v>1636.808</v>
      </c>
      <c r="G9" s="387">
        <f t="shared" si="3"/>
        <v>0.1115441725507952</v>
      </c>
      <c r="H9" s="383">
        <v>1815.693</v>
      </c>
      <c r="I9" s="385">
        <f t="shared" si="1"/>
        <v>-0.09852161130763848</v>
      </c>
    </row>
    <row r="10" spans="1:9" s="388" customFormat="1" ht="18" customHeight="1">
      <c r="A10" s="382" t="s">
        <v>111</v>
      </c>
      <c r="B10" s="383">
        <v>616.414</v>
      </c>
      <c r="C10" s="384">
        <f t="shared" si="2"/>
        <v>0.07961006933435277</v>
      </c>
      <c r="D10" s="383">
        <v>496.348</v>
      </c>
      <c r="E10" s="385">
        <f t="shared" si="0"/>
        <v>0.24189882904736182</v>
      </c>
      <c r="F10" s="386">
        <v>1168.0770000000002</v>
      </c>
      <c r="G10" s="387">
        <f t="shared" si="3"/>
        <v>0.07960138418227136</v>
      </c>
      <c r="H10" s="383">
        <v>1031.178</v>
      </c>
      <c r="I10" s="385">
        <f t="shared" si="1"/>
        <v>0.1327598145034128</v>
      </c>
    </row>
    <row r="11" spans="1:9" s="388" customFormat="1" ht="18" customHeight="1">
      <c r="A11" s="382" t="s">
        <v>110</v>
      </c>
      <c r="B11" s="383">
        <v>567.5169999999999</v>
      </c>
      <c r="C11" s="384">
        <f t="shared" si="2"/>
        <v>0.07329500582145097</v>
      </c>
      <c r="D11" s="383">
        <v>305.325</v>
      </c>
      <c r="E11" s="385">
        <f t="shared" si="0"/>
        <v>0.8587308605584212</v>
      </c>
      <c r="F11" s="386">
        <v>976.2679999999999</v>
      </c>
      <c r="G11" s="387">
        <f t="shared" si="3"/>
        <v>0.06653010386546236</v>
      </c>
      <c r="H11" s="383">
        <v>598.38</v>
      </c>
      <c r="I11" s="385">
        <f t="shared" si="1"/>
        <v>0.6315184331027106</v>
      </c>
    </row>
    <row r="12" spans="1:9" s="388" customFormat="1" ht="18" customHeight="1">
      <c r="A12" s="382" t="s">
        <v>116</v>
      </c>
      <c r="B12" s="383">
        <v>333.136</v>
      </c>
      <c r="C12" s="384">
        <f t="shared" si="2"/>
        <v>0.04302462315549119</v>
      </c>
      <c r="D12" s="383">
        <v>185.70199999999997</v>
      </c>
      <c r="E12" s="385">
        <f t="shared" si="0"/>
        <v>0.7939279059999358</v>
      </c>
      <c r="F12" s="386">
        <v>583.717</v>
      </c>
      <c r="G12" s="387">
        <f t="shared" si="3"/>
        <v>0.03977878270929304</v>
      </c>
      <c r="H12" s="383">
        <v>339.221</v>
      </c>
      <c r="I12" s="385">
        <f t="shared" si="1"/>
        <v>0.7207572644382276</v>
      </c>
    </row>
    <row r="13" spans="1:9" s="388" customFormat="1" ht="18" customHeight="1">
      <c r="A13" s="382" t="s">
        <v>113</v>
      </c>
      <c r="B13" s="383">
        <v>178.241</v>
      </c>
      <c r="C13" s="384">
        <f t="shared" si="2"/>
        <v>0.023019883338510114</v>
      </c>
      <c r="D13" s="383">
        <v>61.471999999999994</v>
      </c>
      <c r="E13" s="385">
        <f t="shared" si="0"/>
        <v>1.8995477615825096</v>
      </c>
      <c r="F13" s="386">
        <v>277.521</v>
      </c>
      <c r="G13" s="387">
        <f t="shared" si="3"/>
        <v>0.01891232833079337</v>
      </c>
      <c r="H13" s="383">
        <v>124.503</v>
      </c>
      <c r="I13" s="385">
        <f t="shared" si="1"/>
        <v>1.229030625768054</v>
      </c>
    </row>
    <row r="14" spans="1:9" s="388" customFormat="1" ht="18" customHeight="1">
      <c r="A14" s="382" t="s">
        <v>139</v>
      </c>
      <c r="B14" s="383">
        <v>160.744</v>
      </c>
      <c r="C14" s="384">
        <f t="shared" si="2"/>
        <v>0.02076014007644408</v>
      </c>
      <c r="D14" s="383">
        <v>207.92</v>
      </c>
      <c r="E14" s="385">
        <f t="shared" si="0"/>
        <v>-0.22689495959984607</v>
      </c>
      <c r="F14" s="386">
        <v>350.29</v>
      </c>
      <c r="G14" s="387">
        <f t="shared" si="3"/>
        <v>0.023871344838745933</v>
      </c>
      <c r="H14" s="383">
        <v>408.54200000000003</v>
      </c>
      <c r="I14" s="385">
        <f t="shared" si="1"/>
        <v>-0.14258509529008034</v>
      </c>
    </row>
    <row r="15" spans="1:9" s="388" customFormat="1" ht="18" customHeight="1">
      <c r="A15" s="382" t="s">
        <v>123</v>
      </c>
      <c r="B15" s="383">
        <v>145.73899999999998</v>
      </c>
      <c r="C15" s="384">
        <f t="shared" si="2"/>
        <v>0.018822239427915714</v>
      </c>
      <c r="D15" s="383">
        <v>209.056</v>
      </c>
      <c r="E15" s="385">
        <f t="shared" si="0"/>
        <v>-0.30287100107148335</v>
      </c>
      <c r="F15" s="386">
        <v>466.31399999999996</v>
      </c>
      <c r="G15" s="387">
        <f t="shared" si="3"/>
        <v>0.031778076157283876</v>
      </c>
      <c r="H15" s="383">
        <v>416.885</v>
      </c>
      <c r="I15" s="385">
        <f t="shared" si="1"/>
        <v>0.11856747064538187</v>
      </c>
    </row>
    <row r="16" spans="1:9" s="388" customFormat="1" ht="18" customHeight="1">
      <c r="A16" s="382" t="s">
        <v>126</v>
      </c>
      <c r="B16" s="383">
        <v>121.568</v>
      </c>
      <c r="C16" s="384">
        <f t="shared" si="2"/>
        <v>0.015700546887057396</v>
      </c>
      <c r="D16" s="383">
        <v>11.88</v>
      </c>
      <c r="E16" s="385">
        <f t="shared" si="0"/>
        <v>9.232996632996633</v>
      </c>
      <c r="F16" s="386">
        <v>138.48100000000002</v>
      </c>
      <c r="G16" s="387">
        <f t="shared" si="3"/>
        <v>0.009437116973405966</v>
      </c>
      <c r="H16" s="383">
        <v>34.474</v>
      </c>
      <c r="I16" s="385">
        <f t="shared" si="1"/>
        <v>3.016969310204793</v>
      </c>
    </row>
    <row r="17" spans="1:9" s="388" customFormat="1" ht="18" customHeight="1">
      <c r="A17" s="382" t="s">
        <v>114</v>
      </c>
      <c r="B17" s="383">
        <v>101.316</v>
      </c>
      <c r="C17" s="384">
        <f t="shared" si="2"/>
        <v>0.013084994475594788</v>
      </c>
      <c r="D17" s="383">
        <v>137.584</v>
      </c>
      <c r="E17" s="385">
        <f t="shared" si="0"/>
        <v>-0.26360623328293986</v>
      </c>
      <c r="F17" s="386">
        <v>205.94900000000004</v>
      </c>
      <c r="G17" s="387">
        <f t="shared" si="3"/>
        <v>0.014034884233620391</v>
      </c>
      <c r="H17" s="383">
        <v>211.63700000000003</v>
      </c>
      <c r="I17" s="385">
        <f t="shared" si="1"/>
        <v>-0.02687620784645406</v>
      </c>
    </row>
    <row r="18" spans="1:9" s="388" customFormat="1" ht="18" customHeight="1">
      <c r="A18" s="382" t="s">
        <v>117</v>
      </c>
      <c r="B18" s="383">
        <v>98.59400000000001</v>
      </c>
      <c r="C18" s="384">
        <f t="shared" si="2"/>
        <v>0.012733447286971383</v>
      </c>
      <c r="D18" s="383">
        <v>68.816</v>
      </c>
      <c r="E18" s="385">
        <f t="shared" si="0"/>
        <v>0.43271913508486404</v>
      </c>
      <c r="F18" s="386">
        <v>196.016</v>
      </c>
      <c r="G18" s="387">
        <f t="shared" si="3"/>
        <v>0.013357976333642474</v>
      </c>
      <c r="H18" s="383">
        <v>140.255</v>
      </c>
      <c r="I18" s="385">
        <f t="shared" si="1"/>
        <v>0.39756871412783856</v>
      </c>
    </row>
    <row r="19" spans="1:9" s="388" customFormat="1" ht="18" customHeight="1">
      <c r="A19" s="382" t="s">
        <v>115</v>
      </c>
      <c r="B19" s="383">
        <v>85.92099999999999</v>
      </c>
      <c r="C19" s="384">
        <f t="shared" si="2"/>
        <v>0.011096725199747123</v>
      </c>
      <c r="D19" s="383">
        <v>78.11099999999999</v>
      </c>
      <c r="E19" s="385">
        <f t="shared" si="0"/>
        <v>0.09998591747641172</v>
      </c>
      <c r="F19" s="386">
        <v>167.57</v>
      </c>
      <c r="G19" s="387">
        <f t="shared" si="3"/>
        <v>0.011419456035366855</v>
      </c>
      <c r="H19" s="383">
        <v>167.28</v>
      </c>
      <c r="I19" s="385">
        <f t="shared" si="1"/>
        <v>0.001733620277379222</v>
      </c>
    </row>
    <row r="20" spans="1:9" s="388" customFormat="1" ht="18" customHeight="1">
      <c r="A20" s="382" t="s">
        <v>137</v>
      </c>
      <c r="B20" s="383">
        <v>79.634</v>
      </c>
      <c r="C20" s="384">
        <f t="shared" si="2"/>
        <v>0.010284757097294754</v>
      </c>
      <c r="D20" s="383">
        <v>75.076</v>
      </c>
      <c r="E20" s="385">
        <f t="shared" si="0"/>
        <v>0.06071181203047593</v>
      </c>
      <c r="F20" s="386">
        <v>158.829</v>
      </c>
      <c r="G20" s="387">
        <f t="shared" si="3"/>
        <v>0.010823779809281389</v>
      </c>
      <c r="H20" s="383">
        <v>145.316</v>
      </c>
      <c r="I20" s="385">
        <f t="shared" si="1"/>
        <v>0.09299044840210313</v>
      </c>
    </row>
    <row r="21" spans="1:9" s="388" customFormat="1" ht="18" customHeight="1">
      <c r="A21" s="382" t="s">
        <v>157</v>
      </c>
      <c r="B21" s="383">
        <v>66.98400000000001</v>
      </c>
      <c r="C21" s="384">
        <f t="shared" si="2"/>
        <v>0.008651005467579072</v>
      </c>
      <c r="D21" s="383">
        <v>15.567</v>
      </c>
      <c r="E21" s="385">
        <f t="shared" si="0"/>
        <v>3.302948544999037</v>
      </c>
      <c r="F21" s="386">
        <v>148.835</v>
      </c>
      <c r="G21" s="387">
        <f t="shared" si="3"/>
        <v>0.010142714919280456</v>
      </c>
      <c r="H21" s="383">
        <v>42.878</v>
      </c>
      <c r="I21" s="385">
        <f t="shared" si="1"/>
        <v>2.471127384672793</v>
      </c>
    </row>
    <row r="22" spans="1:9" s="388" customFormat="1" ht="18" customHeight="1">
      <c r="A22" s="382" t="s">
        <v>112</v>
      </c>
      <c r="B22" s="383">
        <v>58.31699999999999</v>
      </c>
      <c r="C22" s="384">
        <f t="shared" si="2"/>
        <v>0.007531659588152524</v>
      </c>
      <c r="D22" s="383">
        <v>61.312000000000005</v>
      </c>
      <c r="E22" s="385">
        <f t="shared" si="0"/>
        <v>-0.04884851252609623</v>
      </c>
      <c r="F22" s="386">
        <v>116.215</v>
      </c>
      <c r="G22" s="387">
        <f t="shared" si="3"/>
        <v>0.00791974746762642</v>
      </c>
      <c r="H22" s="383">
        <v>121.98599999999999</v>
      </c>
      <c r="I22" s="385">
        <f t="shared" si="1"/>
        <v>-0.04730870755660477</v>
      </c>
    </row>
    <row r="23" spans="1:9" s="388" customFormat="1" ht="18" customHeight="1">
      <c r="A23" s="382" t="s">
        <v>138</v>
      </c>
      <c r="B23" s="383">
        <v>55.473</v>
      </c>
      <c r="C23" s="384">
        <f t="shared" si="2"/>
        <v>0.007164356059701031</v>
      </c>
      <c r="D23" s="383">
        <v>56.32600000000001</v>
      </c>
      <c r="E23" s="385">
        <f t="shared" si="0"/>
        <v>-0.015143983240421988</v>
      </c>
      <c r="F23" s="386">
        <v>118.86699999999999</v>
      </c>
      <c r="G23" s="387">
        <f t="shared" si="3"/>
        <v>0.008100474312561627</v>
      </c>
      <c r="H23" s="383">
        <v>132.241</v>
      </c>
      <c r="I23" s="385">
        <f t="shared" si="1"/>
        <v>-0.10113353649775803</v>
      </c>
    </row>
    <row r="24" spans="1:9" s="388" customFormat="1" ht="18" customHeight="1">
      <c r="A24" s="382" t="s">
        <v>129</v>
      </c>
      <c r="B24" s="383">
        <v>41.409</v>
      </c>
      <c r="C24" s="384">
        <f t="shared" si="2"/>
        <v>0.005347985868371279</v>
      </c>
      <c r="D24" s="383">
        <v>84.469</v>
      </c>
      <c r="E24" s="385">
        <f t="shared" si="0"/>
        <v>-0.5097728160626975</v>
      </c>
      <c r="F24" s="386">
        <v>68.643</v>
      </c>
      <c r="G24" s="387">
        <f t="shared" si="3"/>
        <v>0.004677840428690619</v>
      </c>
      <c r="H24" s="383">
        <v>145.547</v>
      </c>
      <c r="I24" s="385">
        <f t="shared" si="1"/>
        <v>-0.5283791490034146</v>
      </c>
    </row>
    <row r="25" spans="1:9" s="388" customFormat="1" ht="18" customHeight="1">
      <c r="A25" s="382" t="s">
        <v>127</v>
      </c>
      <c r="B25" s="383">
        <v>39.044000000000004</v>
      </c>
      <c r="C25" s="384">
        <f t="shared" si="2"/>
        <v>0.005042545346294</v>
      </c>
      <c r="D25" s="383">
        <v>47.494</v>
      </c>
      <c r="E25" s="385">
        <f t="shared" si="0"/>
        <v>-0.1779172105950224</v>
      </c>
      <c r="F25" s="386">
        <v>73.43700000000001</v>
      </c>
      <c r="G25" s="387">
        <f t="shared" si="3"/>
        <v>0.005004538956073497</v>
      </c>
      <c r="H25" s="383">
        <v>94.85699999999999</v>
      </c>
      <c r="I25" s="385">
        <f t="shared" si="1"/>
        <v>-0.2258135930927604</v>
      </c>
    </row>
    <row r="26" spans="1:9" s="388" customFormat="1" ht="18" customHeight="1">
      <c r="A26" s="382" t="s">
        <v>125</v>
      </c>
      <c r="B26" s="383">
        <v>31.746</v>
      </c>
      <c r="C26" s="384">
        <f t="shared" si="2"/>
        <v>0.004100006263790834</v>
      </c>
      <c r="D26" s="383">
        <v>43.157000000000004</v>
      </c>
      <c r="E26" s="385">
        <f t="shared" si="0"/>
        <v>-0.26440670111453535</v>
      </c>
      <c r="F26" s="386">
        <v>59.498999999999995</v>
      </c>
      <c r="G26" s="387">
        <f t="shared" si="3"/>
        <v>0.004054700809502252</v>
      </c>
      <c r="H26" s="383">
        <v>84.531</v>
      </c>
      <c r="I26" s="385">
        <f t="shared" si="1"/>
        <v>-0.29612804769847756</v>
      </c>
    </row>
    <row r="27" spans="1:9" s="388" customFormat="1" ht="18" customHeight="1">
      <c r="A27" s="382" t="s">
        <v>120</v>
      </c>
      <c r="B27" s="383">
        <v>30.34</v>
      </c>
      <c r="C27" s="384">
        <f t="shared" si="2"/>
        <v>0.003918420904788443</v>
      </c>
      <c r="D27" s="383">
        <v>22.15</v>
      </c>
      <c r="E27" s="385">
        <f t="shared" si="0"/>
        <v>0.3697516930022575</v>
      </c>
      <c r="F27" s="386">
        <v>58.043000000000006</v>
      </c>
      <c r="G27" s="387">
        <f t="shared" si="3"/>
        <v>0.0039554782279691975</v>
      </c>
      <c r="H27" s="383">
        <v>57.548</v>
      </c>
      <c r="I27" s="385">
        <f t="shared" si="1"/>
        <v>0.008601515256829062</v>
      </c>
    </row>
    <row r="28" spans="1:9" s="388" customFormat="1" ht="18" customHeight="1">
      <c r="A28" s="382" t="s">
        <v>121</v>
      </c>
      <c r="B28" s="383">
        <v>28.906999999999996</v>
      </c>
      <c r="C28" s="384">
        <f t="shared" si="2"/>
        <v>0.003733348486971638</v>
      </c>
      <c r="D28" s="383">
        <v>213.698</v>
      </c>
      <c r="E28" s="385">
        <f t="shared" si="0"/>
        <v>-0.8647296652285</v>
      </c>
      <c r="F28" s="386">
        <v>55.46400000000001</v>
      </c>
      <c r="G28" s="387">
        <f t="shared" si="3"/>
        <v>0.0037797261415861276</v>
      </c>
      <c r="H28" s="383">
        <v>336.971</v>
      </c>
      <c r="I28" s="385">
        <f t="shared" si="1"/>
        <v>-0.835404233598737</v>
      </c>
    </row>
    <row r="29" spans="1:9" s="388" customFormat="1" ht="18" customHeight="1">
      <c r="A29" s="382" t="s">
        <v>119</v>
      </c>
      <c r="B29" s="383">
        <v>22.24</v>
      </c>
      <c r="C29" s="384">
        <f t="shared" si="2"/>
        <v>0.0028723032604645667</v>
      </c>
      <c r="D29" s="383">
        <v>15.53</v>
      </c>
      <c r="E29" s="385">
        <f t="shared" si="0"/>
        <v>0.43206696716033477</v>
      </c>
      <c r="F29" s="386">
        <v>38.867</v>
      </c>
      <c r="G29" s="387">
        <f t="shared" si="3"/>
        <v>0.002648684118437689</v>
      </c>
      <c r="H29" s="383">
        <v>29.182</v>
      </c>
      <c r="I29" s="385">
        <f t="shared" si="1"/>
        <v>0.3318826673977109</v>
      </c>
    </row>
    <row r="30" spans="1:9" s="388" customFormat="1" ht="18" customHeight="1">
      <c r="A30" s="382" t="s">
        <v>128</v>
      </c>
      <c r="B30" s="383">
        <v>21.855</v>
      </c>
      <c r="C30" s="384">
        <f t="shared" si="2"/>
        <v>0.002822580384777568</v>
      </c>
      <c r="D30" s="383">
        <v>10.503</v>
      </c>
      <c r="E30" s="385">
        <f t="shared" si="0"/>
        <v>1.0808340474150242</v>
      </c>
      <c r="F30" s="386">
        <v>36.104</v>
      </c>
      <c r="G30" s="387">
        <f t="shared" si="3"/>
        <v>0.0024603929146081336</v>
      </c>
      <c r="H30" s="383">
        <v>19.128</v>
      </c>
      <c r="I30" s="385">
        <f t="shared" si="1"/>
        <v>0.8874947720618986</v>
      </c>
    </row>
    <row r="31" spans="1:9" s="388" customFormat="1" ht="18" customHeight="1">
      <c r="A31" s="382" t="s">
        <v>118</v>
      </c>
      <c r="B31" s="383">
        <v>20.464000000000002</v>
      </c>
      <c r="C31" s="384">
        <f t="shared" si="2"/>
        <v>0.002642932280672073</v>
      </c>
      <c r="D31" s="383">
        <v>18.216</v>
      </c>
      <c r="E31" s="385">
        <f t="shared" si="0"/>
        <v>0.12340799297321037</v>
      </c>
      <c r="F31" s="386">
        <v>37.648</v>
      </c>
      <c r="G31" s="387">
        <f t="shared" si="3"/>
        <v>0.0025656124653547258</v>
      </c>
      <c r="H31" s="383">
        <v>37.18899999999999</v>
      </c>
      <c r="I31" s="385">
        <f t="shared" si="1"/>
        <v>0.012342359299793326</v>
      </c>
    </row>
    <row r="32" spans="1:9" s="388" customFormat="1" ht="18" customHeight="1">
      <c r="A32" s="382" t="s">
        <v>131</v>
      </c>
      <c r="B32" s="383">
        <v>18.688000000000002</v>
      </c>
      <c r="C32" s="384">
        <f t="shared" si="2"/>
        <v>0.002413561300879579</v>
      </c>
      <c r="D32" s="383">
        <v>20.601</v>
      </c>
      <c r="E32" s="385">
        <f t="shared" si="0"/>
        <v>-0.09285956992378996</v>
      </c>
      <c r="F32" s="386">
        <v>36.971999999999994</v>
      </c>
      <c r="G32" s="387">
        <f t="shared" si="3"/>
        <v>0.002519544838214378</v>
      </c>
      <c r="H32" s="383">
        <v>41.519000000000005</v>
      </c>
      <c r="I32" s="385">
        <f t="shared" si="1"/>
        <v>-0.10951612514752307</v>
      </c>
    </row>
    <row r="33" spans="1:9" s="388" customFormat="1" ht="18" customHeight="1">
      <c r="A33" s="382" t="s">
        <v>146</v>
      </c>
      <c r="B33" s="383">
        <v>14.997</v>
      </c>
      <c r="C33" s="384">
        <f t="shared" si="2"/>
        <v>0.0019368674459166867</v>
      </c>
      <c r="D33" s="383">
        <v>15.692</v>
      </c>
      <c r="E33" s="385">
        <f t="shared" si="0"/>
        <v>-0.04429008411929647</v>
      </c>
      <c r="F33" s="386">
        <v>42.525999999999996</v>
      </c>
      <c r="G33" s="387">
        <f t="shared" si="3"/>
        <v>0.0028980353724414325</v>
      </c>
      <c r="H33" s="383">
        <v>49.643</v>
      </c>
      <c r="I33" s="385">
        <f t="shared" si="1"/>
        <v>-0.14336361621980953</v>
      </c>
    </row>
    <row r="34" spans="1:9" s="388" customFormat="1" ht="18" customHeight="1" thickBot="1">
      <c r="A34" s="389" t="s">
        <v>147</v>
      </c>
      <c r="B34" s="390">
        <v>2033.3809999999996</v>
      </c>
      <c r="C34" s="391">
        <f t="shared" si="2"/>
        <v>0.2626118199670279</v>
      </c>
      <c r="D34" s="390">
        <v>2178.139</v>
      </c>
      <c r="E34" s="392">
        <f t="shared" si="0"/>
        <v>-0.06645948674533653</v>
      </c>
      <c r="F34" s="390">
        <v>3704.6169999999997</v>
      </c>
      <c r="G34" s="393">
        <f t="shared" si="3"/>
        <v>0.2524599329198105</v>
      </c>
      <c r="H34" s="390">
        <v>4037.18</v>
      </c>
      <c r="I34" s="392">
        <f t="shared" si="1"/>
        <v>-0.08237507369005104</v>
      </c>
    </row>
    <row r="35" ht="12.75" customHeight="1" thickTop="1">
      <c r="A35" s="185" t="s">
        <v>158</v>
      </c>
    </row>
    <row r="36" ht="12" customHeight="1">
      <c r="A36" s="185" t="s">
        <v>159</v>
      </c>
    </row>
  </sheetData>
  <sheetProtection/>
  <mergeCells count="5">
    <mergeCell ref="H1:I1"/>
    <mergeCell ref="B4:E4"/>
    <mergeCell ref="F4:I4"/>
    <mergeCell ref="A4:A5"/>
    <mergeCell ref="A3:I3"/>
  </mergeCells>
  <conditionalFormatting sqref="I35:I65536 E35:E65536 E3:E5 I3:I5">
    <cfRule type="cellIs" priority="1" dxfId="0" operator="lessThan" stopIfTrue="1">
      <formula>0</formula>
    </cfRule>
  </conditionalFormatting>
  <conditionalFormatting sqref="E6:E34 I6:I34">
    <cfRule type="cellIs" priority="2" dxfId="0" operator="lessThan" stopIfTrue="1">
      <formula>0</formula>
    </cfRule>
    <cfRule type="cellIs" priority="3" dxfId="2" operator="greaterThanOrEqual" stopIfTrue="1">
      <formula>0</formula>
    </cfRule>
  </conditionalFormatting>
  <hyperlinks>
    <hyperlink ref="H1:I1" location="INDICE!A1" display="Volver al Indice"/>
  </hyperlinks>
  <printOptions/>
  <pageMargins left="0.48" right="0.24" top="0.33" bottom="0.18" header="0.2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Estadisticos Febrero 2010</dc:title>
  <dc:subject/>
  <dc:creator>Usuario</dc:creator>
  <cp:keywords/>
  <dc:description/>
  <cp:lastModifiedBy>79575522</cp:lastModifiedBy>
  <dcterms:created xsi:type="dcterms:W3CDTF">2002-03-03T23:53:05Z</dcterms:created>
  <dcterms:modified xsi:type="dcterms:W3CDTF">2010-04-05T20:38:34Z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AEVVZYF6TF2M-634-7</vt:lpwstr>
  </property>
  <property fmtid="{D5CDD505-2E9C-101B-9397-08002B2CF9AE}" pid="3" name="_dlc_DocIdItemGuid">
    <vt:lpwstr>2d78ebac-a34f-48c8-9df1-93d850041e5f</vt:lpwstr>
  </property>
  <property fmtid="{D5CDD505-2E9C-101B-9397-08002B2CF9AE}" pid="4" name="_dlc_DocIdUrl">
    <vt:lpwstr>http://bog127/AAeronautica/Estadisticas/TAereo/EOperacionales/BolPubAnte/_layouts/DocIdRedir.aspx?ID=AEVVZYF6TF2M-634-7, AEVVZYF6TF2M-634-7</vt:lpwstr>
  </property>
  <property fmtid="{D5CDD505-2E9C-101B-9397-08002B2CF9AE}" pid="5" name="Clase">
    <vt:lpwstr>Origen-Destino AÑO 2010</vt:lpwstr>
  </property>
  <property fmtid="{D5CDD505-2E9C-101B-9397-08002B2CF9AE}" pid="6" name="Sesion">
    <vt:lpwstr>Boletines Mensuales Origen-Destino</vt:lpwstr>
  </property>
  <property fmtid="{D5CDD505-2E9C-101B-9397-08002B2CF9AE}" pid="7" name="Orden">
    <vt:lpwstr>83.0000000000000</vt:lpwstr>
  </property>
  <property fmtid="{D5CDD505-2E9C-101B-9397-08002B2CF9AE}" pid="8" name="TaskStatus">
    <vt:lpwstr/>
  </property>
  <property fmtid="{D5CDD505-2E9C-101B-9397-08002B2CF9AE}" pid="9" name="Vigencia">
    <vt:lpwstr>2010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